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rbarahona\Dropbox\FONDEQUIP\FONDEQUIP\1. Concursos\Fondequip Mediano 2015\FORMULARIOS\"/>
    </mc:Choice>
  </mc:AlternateContent>
  <bookViews>
    <workbookView xWindow="-15" yWindow="6090" windowWidth="15480" windowHeight="5775" tabRatio="648" firstSheet="2" activeTab="2"/>
  </bookViews>
  <sheets>
    <sheet name="Listas" sheetId="56" state="hidden" r:id="rId1"/>
    <sheet name="Lista Proyectos" sheetId="55" state="hidden" r:id="rId2"/>
    <sheet name="Resumen Anexo 1 - Inst. Privada" sheetId="26" r:id="rId3"/>
    <sheet name="Detalle Gastos" sheetId="53" r:id="rId4"/>
  </sheets>
  <definedNames>
    <definedName name="_xlnm._FilterDatabase" localSheetId="3" hidden="1">'Detalle Gastos'!$A$12:$M$12</definedName>
    <definedName name="_xlnm._FilterDatabase" localSheetId="1" hidden="1">'Lista Proyectos'!$A$1:$J$42</definedName>
    <definedName name="_xlnm.Print_Area" localSheetId="3">'Detalle Gastos'!$A$1:$M$30</definedName>
    <definedName name="_xlnm.Print_Area" localSheetId="2">'Resumen Anexo 1 - Inst. Privada'!$A$1:$F$46</definedName>
    <definedName name="Personal">#REF!</definedName>
    <definedName name="_xlnm.Print_Titles" localSheetId="3">'Detalle Gastos'!$1:$12</definedName>
    <definedName name="Viajes">#REF!</definedName>
  </definedNames>
  <calcPr calcId="152511"/>
</workbook>
</file>

<file path=xl/calcChain.xml><?xml version="1.0" encoding="utf-8"?>
<calcChain xmlns="http://schemas.openxmlformats.org/spreadsheetml/2006/main">
  <c r="D14" i="53" l="1"/>
  <c r="C14" i="53" l="1"/>
  <c r="D18" i="53"/>
  <c r="D16" i="53"/>
  <c r="D15" i="53"/>
  <c r="D17" i="53"/>
  <c r="D19" i="53"/>
  <c r="D13" i="53"/>
  <c r="D23" i="53" l="1"/>
  <c r="G28" i="53"/>
  <c r="L25" i="53"/>
  <c r="J5" i="53"/>
  <c r="H5" i="53"/>
  <c r="D29" i="53" l="1"/>
  <c r="C44" i="26"/>
  <c r="I28" i="53" s="1"/>
  <c r="B39" i="26"/>
  <c r="D28" i="53" s="1"/>
  <c r="E29" i="26"/>
  <c r="C17" i="26"/>
  <c r="H6" i="53" s="1"/>
  <c r="E19" i="26"/>
  <c r="E17" i="26"/>
  <c r="E15" i="26"/>
  <c r="C13" i="26"/>
  <c r="C11" i="26"/>
  <c r="D20" i="53" l="1"/>
  <c r="D21" i="53"/>
  <c r="D22" i="53"/>
  <c r="D24" i="53"/>
  <c r="E23" i="26"/>
  <c r="E24" i="26"/>
  <c r="E25" i="26"/>
  <c r="E26" i="26"/>
  <c r="E27" i="26"/>
  <c r="E28" i="26"/>
  <c r="E3" i="26"/>
  <c r="L3" i="53" s="1"/>
  <c r="E31" i="26" l="1"/>
  <c r="E32" i="26" s="1"/>
  <c r="E33" i="26" s="1"/>
</calcChain>
</file>

<file path=xl/comments1.xml><?xml version="1.0" encoding="utf-8"?>
<comments xmlns="http://schemas.openxmlformats.org/spreadsheetml/2006/main">
  <authors>
    <author>Roxany Barahona Ligueno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>NO LLENAR, SE AUTOCOMPLETA AL INGRESAR EL SUB-ITEM</t>
        </r>
      </text>
    </comment>
  </commentList>
</comments>
</file>

<file path=xl/sharedStrings.xml><?xml version="1.0" encoding="utf-8"?>
<sst xmlns="http://schemas.openxmlformats.org/spreadsheetml/2006/main" count="334" uniqueCount="244">
  <si>
    <t>RUT Beneficiario o Proveedor</t>
  </si>
  <si>
    <t>Nombre Beneficiario o Proveedor</t>
  </si>
  <si>
    <t xml:space="preserve">Fecha Documento </t>
  </si>
  <si>
    <t>Nº Documento</t>
  </si>
  <si>
    <t>Detalle del Gasto</t>
  </si>
  <si>
    <t>TOTAL TRANSFERIDO</t>
  </si>
  <si>
    <t xml:space="preserve">Tipo de Documento </t>
  </si>
  <si>
    <t xml:space="preserve">ITEM DE GASTO </t>
  </si>
  <si>
    <t>SUBITEM DE GASTO</t>
  </si>
  <si>
    <t>N° Correlativo</t>
  </si>
  <si>
    <t>Subítem de Gasto</t>
  </si>
  <si>
    <t>Ítem de Gasto</t>
  </si>
  <si>
    <t xml:space="preserve">TOTAL </t>
  </si>
  <si>
    <t>DECLARACIÓN DE GASTOS FINANCIAMIENTO CONICYT</t>
  </si>
  <si>
    <t>Código Proyecto</t>
  </si>
  <si>
    <t>CÓDIGO PROYECTO</t>
  </si>
  <si>
    <t>INSTITUCIÓN</t>
  </si>
  <si>
    <t>DECLARACIÓN N°</t>
  </si>
  <si>
    <t>PROGRAMA  FONDEQUIP</t>
  </si>
  <si>
    <t>Título_Proyecto</t>
  </si>
  <si>
    <t>Equipo</t>
  </si>
  <si>
    <t>Monto Asignado
CONICYT</t>
  </si>
  <si>
    <t>Res. Convenio</t>
  </si>
  <si>
    <t>Fecha Res.</t>
  </si>
  <si>
    <t>Fecha de Término del Proyecto</t>
  </si>
  <si>
    <t>Universidad</t>
  </si>
  <si>
    <t>REX CONVENIO</t>
  </si>
  <si>
    <t>FECHA INICIO</t>
  </si>
  <si>
    <t>FECHA TÉRMINO</t>
  </si>
  <si>
    <t>EQUIPAMIENTO</t>
  </si>
  <si>
    <t xml:space="preserve">A.1 Equipo principal </t>
  </si>
  <si>
    <t>A.2. Accesorios</t>
  </si>
  <si>
    <t>A.- EQUIPAMIENTO</t>
  </si>
  <si>
    <t>B.- TRASLADOS E INSTALACION</t>
  </si>
  <si>
    <t>B.1. Traslados y Seguros de traslado + Desaduanaje + IVA</t>
  </si>
  <si>
    <t>B.2. Adecuación de infraestructura y/o habilitación de espacios</t>
  </si>
  <si>
    <t>B.3. Instalación y Puesta en Marcha</t>
  </si>
  <si>
    <t>B.4. Mantención, Garantías y Seguros</t>
  </si>
  <si>
    <t>TRASLADOS E INSTALACION</t>
  </si>
  <si>
    <t>Equipamiento</t>
  </si>
  <si>
    <t>Traslados e Instalacion</t>
  </si>
  <si>
    <t>Monto Declarado</t>
  </si>
  <si>
    <t>NOMBRE EQUIPO</t>
  </si>
  <si>
    <t>Representante Institucional</t>
  </si>
  <si>
    <t>Nombre y Firma</t>
  </si>
  <si>
    <t>Representante Programa CONICYT</t>
  </si>
  <si>
    <t>N° DECLARACIÓN: "Número"</t>
  </si>
  <si>
    <t>CÓDIGO PROYECTO:</t>
  </si>
  <si>
    <t>INSTITUCIÓN:</t>
  </si>
  <si>
    <t xml:space="preserve">AÑO EJECUCIÓN: </t>
  </si>
  <si>
    <t xml:space="preserve">FECHA: </t>
  </si>
  <si>
    <t>TÍTULO PROYECTO</t>
  </si>
  <si>
    <t>DECLARADO CONICYT ($)</t>
  </si>
  <si>
    <t>FECHA</t>
  </si>
  <si>
    <t>Coordinador(a) FONDEQUIP</t>
  </si>
  <si>
    <t>Pamela Escobar</t>
  </si>
  <si>
    <t>Roxany Barahona</t>
  </si>
  <si>
    <t>Álvaro González</t>
  </si>
  <si>
    <t>TOTAL DECLARADO Y APROBADO ANTERIORMENTE</t>
  </si>
  <si>
    <t>TOTAL DECLARADO Y APROBADO</t>
  </si>
  <si>
    <t>SALDO POR DECLARAR</t>
  </si>
  <si>
    <t>PORCENTAJE POR DECLARAR</t>
  </si>
  <si>
    <t xml:space="preserve">1.- </t>
  </si>
  <si>
    <t xml:space="preserve">2.- </t>
  </si>
  <si>
    <t xml:space="preserve">3.- </t>
  </si>
  <si>
    <t>Factura</t>
  </si>
  <si>
    <t>Invoice</t>
  </si>
  <si>
    <t>Boleta de Compraventa</t>
  </si>
  <si>
    <t>Formulario de Aduana</t>
  </si>
  <si>
    <r>
      <t xml:space="preserve">Elegir de la lista desplegable el </t>
    </r>
    <r>
      <rPr>
        <b/>
        <sz val="10"/>
        <rFont val="Calibri"/>
        <family val="2"/>
        <scheme val="minor"/>
      </rPr>
      <t>Código del Proyecto</t>
    </r>
    <r>
      <rPr>
        <sz val="10"/>
        <rFont val="Calibri"/>
        <family val="2"/>
        <scheme val="minor"/>
      </rPr>
      <t>, se autocompletarán  los campos de información de éste.</t>
    </r>
  </si>
  <si>
    <r>
      <t>Ingresar el campo "</t>
    </r>
    <r>
      <rPr>
        <b/>
        <sz val="10"/>
        <rFont val="Calibri"/>
        <family val="2"/>
        <scheme val="minor"/>
      </rPr>
      <t>Declaración N°</t>
    </r>
    <r>
      <rPr>
        <sz val="10"/>
        <rFont val="Calibri"/>
        <family val="2"/>
        <scheme val="minor"/>
      </rPr>
      <t>".-</t>
    </r>
  </si>
  <si>
    <r>
      <t>Completar el campo "</t>
    </r>
    <r>
      <rPr>
        <b/>
        <sz val="10"/>
        <rFont val="Calibri"/>
        <family val="2"/>
        <scheme val="minor"/>
      </rPr>
      <t>Nombre y Firma</t>
    </r>
    <r>
      <rPr>
        <sz val="10"/>
        <rFont val="Calibri"/>
        <family val="2"/>
        <scheme val="minor"/>
      </rPr>
      <t>" (Representante Institucional).-</t>
    </r>
  </si>
  <si>
    <t>Instrucciones:</t>
  </si>
  <si>
    <t>2.- Insertar cuántas filas requiera, copiando la fila anterior.-</t>
  </si>
  <si>
    <t>1.- Llenar todos los campos, salvo la celda "Item de Gasto", la cual se autocompletará al elegir el Sub-ítem correspondiente de la lista desplegable.-</t>
  </si>
  <si>
    <t>EQM150015</t>
  </si>
  <si>
    <t>Ricardo Rosas Diaz</t>
  </si>
  <si>
    <t>Aula Experimental Integrada para la Investigación y Desarrollo en Enseñanza y Aprendizaje.</t>
  </si>
  <si>
    <t xml:space="preserve">Laboratorio Estacionario de Observación </t>
  </si>
  <si>
    <t>EQM150016</t>
  </si>
  <si>
    <t>Juan Armijo Mancilla</t>
  </si>
  <si>
    <t>Plataforma de Microscopia Electroquímica de Barrido (SECM) para caracterización morfológica y procesos de transferencia de carga en sistemas biológicos y químicos.</t>
  </si>
  <si>
    <t>Microscopio electroquimico de barrido (SECM)</t>
  </si>
  <si>
    <t>EQM150018</t>
  </si>
  <si>
    <t>Rafael Rubilar Pons</t>
  </si>
  <si>
    <t>Incorporación de Parámetros Isotópicos y Nutricionales de Rápida Determinación para Evaluar la Sustentabilidad Hídrica y Nutricional de Especies Forestales.</t>
  </si>
  <si>
    <t>Analizador elemental acoplado a espectrómetro de masa de razón isotopica EA-IRMS</t>
  </si>
  <si>
    <t>EQM150019</t>
  </si>
  <si>
    <t>Aldo Rolleri Saavedra</t>
  </si>
  <si>
    <t>Fortalecimiento de la investigación interdisciplinaria de materiales y biomateriales: Sistema de Imágenes Infrarrojo FTIR para la evaluación no destructiva de superficies.</t>
  </si>
  <si>
    <t>Sistema Imágenes FTIR</t>
  </si>
  <si>
    <t>EQM150020</t>
  </si>
  <si>
    <t>Mauricio Isaacs Casanova</t>
  </si>
  <si>
    <t>Espectrómetro Raman confocal con accesorios de combinación para medidas AFM, espectro- electroquímica y solución homogénea: caracterización avanzada de materiales relevantes en medioambiente y energía.</t>
  </si>
  <si>
    <t xml:space="preserve">Espectrometro Micro-Raman inVia Reflex </t>
  </si>
  <si>
    <t>EQM150023</t>
  </si>
  <si>
    <t>Cristian Carvajal Maldonado</t>
  </si>
  <si>
    <t>IMPLEMENTACION DE UNA PLATAFORMA TECNOLOGICA BASADA EN ULTRACENTRIFUGACIÓN PARA LA OBTENCIÓN DE  NANOVESICULAS UTILES PARA EL  DESARROLLO DE BIOMARCADORES ASOCIADOS A PATOLOGIAS HUMANAS.</t>
  </si>
  <si>
    <t>ULTRACENTRIFUGA</t>
  </si>
  <si>
    <t>EQM150024</t>
  </si>
  <si>
    <t>Esteban Saez Robert</t>
  </si>
  <si>
    <t>Triaxial de alta precisión para suelos parcialmente saturados.</t>
  </si>
  <si>
    <t>Triaxial para suelos parcialmente saturados</t>
  </si>
  <si>
    <t>EQM150025</t>
  </si>
  <si>
    <t>Edgar Pastene Navarrete</t>
  </si>
  <si>
    <t>Cromatógrafo en Contra-Corriente Líquido-Líquido de Lecho Móvil Verdadero para purificaciones continuas en escala preparativa.</t>
  </si>
  <si>
    <t>Cromatografo En contra-corriente Líquido-Liquido de Lecho Móvil Verdadero (TMB)</t>
  </si>
  <si>
    <t>EQM150029</t>
  </si>
  <si>
    <t>Tomas Echaveguren Navarro</t>
  </si>
  <si>
    <t>Implementacion de un Laboratorio de Modelamiento de Interacción Conductor - Carretera.</t>
  </si>
  <si>
    <t>EQM150032</t>
  </si>
  <si>
    <t>Leyla Cárdenas Tavie</t>
  </si>
  <si>
    <t>Incorporación de una Plataforma de Secuenciación Puntual y Genotipificación dirigida para la Investigación Científica e Innovación en Ciencias Médicas y Biológicas.</t>
  </si>
  <si>
    <t>Applied Biosystems-3500 HID genetic analyzer</t>
  </si>
  <si>
    <t>EQM150033</t>
  </si>
  <si>
    <t>Sergio Uribe Arancibia</t>
  </si>
  <si>
    <t>Equipo de imágenes de resonancia magnética pre-clínico.</t>
  </si>
  <si>
    <t>Resonador Magnético Preclínico</t>
  </si>
  <si>
    <t>EQM150034</t>
  </si>
  <si>
    <t>Fidel Castro Reboredo</t>
  </si>
  <si>
    <t>IMPLEMENTACION DE UNA PLATAFORMA PARA LA DETECCION Y CARACTERIZACION DE NANOPARTICULAS EN MUESTRAS BIOLOGICAS CON FINES DIAGNOSTICOS, BIOTECNOLOGICOS Y DE TERAPIAS REGENERATVIAS DE VANGUARDIA.</t>
  </si>
  <si>
    <t>ANALIZADOR DE NANOPARTICULAS</t>
  </si>
  <si>
    <t>EQM150036</t>
  </si>
  <si>
    <t>Lleretny Rodriguez Alvarez</t>
  </si>
  <si>
    <t>Aplicaciones de la ultracentrifugación en las ciencias veterinarias de la Universidad de Concepción: una necesidad no resuelta.</t>
  </si>
  <si>
    <t>Ultracentrífuga preparativa</t>
  </si>
  <si>
    <t>EQM150045</t>
  </si>
  <si>
    <t>Franco Pedreschi Plasencia</t>
  </si>
  <si>
    <t>Plataforma analítica basada en un sistema UHPLC-MS/TOF para la identificación, cuantificación y estudio integrado de compuestos claves para fortalecer la investigación y el desarrollo de las áreas de inocuidad, calidad y toxicología de alimentos en Chile.</t>
  </si>
  <si>
    <t>Cromatógrafo Líquido de Ultra Alto Rendimiento acoplado a un Espectómetro de Masa  (UHPLC-MS/TOF)</t>
  </si>
  <si>
    <t>EQM150051</t>
  </si>
  <si>
    <t>Galo Valdebenito Montenegro</t>
  </si>
  <si>
    <t>Adquisición de equipo para Levantamiento Tridimensional de alta Definición.</t>
  </si>
  <si>
    <t>Escaner Laser Terrestre (TLS)</t>
  </si>
  <si>
    <t>EQM150053</t>
  </si>
  <si>
    <t>MARIA HIDALGO GOMEZ</t>
  </si>
  <si>
    <t>Implementación de un laboratorio de análisis de mediadores inflamatorios lipídicos asociados a trastornos metabólicos en salud y producción animal.</t>
  </si>
  <si>
    <t>UHPLC-MS/MS</t>
  </si>
  <si>
    <t>EQM150055</t>
  </si>
  <si>
    <t xml:space="preserve">Fadia Tala </t>
  </si>
  <si>
    <t>FORTALECIMIENTO DE LA INVESTIGACIÓN COLABORATIVA PARA LA CARACTERIZACIÓN, IDENTIFICACIÓN Y CUANTIFICACIÓN DE MOLÉCULAS BIOACTIVAS DE ORIGEN MARINO Y TERRESTRE MEDIANTE LA ADQUISICIÓN DE UN UHPLC-MS EN LA REGIÓN DE COQUIMBO.</t>
  </si>
  <si>
    <t>UHPLC-MS</t>
  </si>
  <si>
    <t>EQM150061</t>
  </si>
  <si>
    <t>Maria  Barria Carcamo</t>
  </si>
  <si>
    <t>CITOMETRO DE FLUJO BD LSRFortessa X-20 con HTS como plataforma para el screening acelerado de moléculas con actividad biológica.</t>
  </si>
  <si>
    <t>Citómetro de flujo BD LSRFortessa X-20</t>
  </si>
  <si>
    <t>EQM150067</t>
  </si>
  <si>
    <t>Christian  Folch Cano</t>
  </si>
  <si>
    <t>Fortalecimiento y desarrollo de la investigación interdisciplinaria de la provincia de Ñuble a través de la adquisición de un UHPLC-MS en el campus Chillan de la Universidad de Concepción.</t>
  </si>
  <si>
    <t>EQM150076</t>
  </si>
  <si>
    <t>CARLOS RODRIGUEZ SICKERT</t>
  </si>
  <si>
    <t>Desarrollo e implementación de un sistema de estimulación magnética transcraneal y de registro electroencefalográfico simultáneo para el estudio de las bases neurobiológicas de procesos cognitivos y la conducta social.</t>
  </si>
  <si>
    <t xml:space="preserve">Sistema de estimulación magnética transcraneal y de registro electroencefalográfico simultaneo </t>
  </si>
  <si>
    <t>EQM150077</t>
  </si>
  <si>
    <t xml:space="preserve">Sylvain Faugeron </t>
  </si>
  <si>
    <t>Renovación de equipo de electroforesis capilar para secuenciacion sanger y genotipado.</t>
  </si>
  <si>
    <t>Analizador Genético Applied Biosystems 3500XL</t>
  </si>
  <si>
    <t>EQM150078</t>
  </si>
  <si>
    <t>Luis Lagos Roa</t>
  </si>
  <si>
    <t>AVANCE FRONTAL VRI (TASA VARIABLE DE RIEGO). UNA HERRAMIENTA PARA LA APLICACIÓN DE RIEGO SITIO ESPECÍFICO.</t>
  </si>
  <si>
    <t>SISTEMA DE AVANCE FRONTAL VRI</t>
  </si>
  <si>
    <t>EQM150082</t>
  </si>
  <si>
    <t>Rodrigo Gutierrez Ilabaca</t>
  </si>
  <si>
    <t>SCIENCE CLOUD: PLATAFORMA PARA TRABAJO COLABORATIVO INTERDISCIPLINARIO.</t>
  </si>
  <si>
    <t xml:space="preserve">EMC VNX-5400 </t>
  </si>
  <si>
    <t>EQM150090</t>
  </si>
  <si>
    <t>Aitor Raposeiras Ramos</t>
  </si>
  <si>
    <t>Sistema servo-hidraulico de análisis de cargas dinámicas para el desarrollo de investigación en carreteras en el centro-sur de Chile.</t>
  </si>
  <si>
    <t>Prensa universal servo-hidraulica de ensayos dinámicos</t>
  </si>
  <si>
    <t>EQM150093</t>
  </si>
  <si>
    <t>Nancy Perez Ojeda</t>
  </si>
  <si>
    <t>Fortalecimiento y desarrollo de la investigación biomédica mediante la adquisición de un cluster computacional.</t>
  </si>
  <si>
    <t>Cluster HPC Intel Xeon</t>
  </si>
  <si>
    <t>EQM150094</t>
  </si>
  <si>
    <t>Patricio Vargas Cantin</t>
  </si>
  <si>
    <t>Sistema de caracterización de materiales a temperaturas criogénicas y campos magnéticos altos.</t>
  </si>
  <si>
    <t>Sistema de caracterizacion de materiales a temperaturas criogenicas y campos magenticos altos</t>
  </si>
  <si>
    <t>EQM150095</t>
  </si>
  <si>
    <t>Marcel Ramos Quezada</t>
  </si>
  <si>
    <t>Fortalecimiento de las capacidades de observación e investigación oceanográfica mediante la adquisición de un Planeador Submarino Autónomo (“Glider”) de última generación.</t>
  </si>
  <si>
    <t>Planeador Submarino Autónomo (Glider Submarino)</t>
  </si>
  <si>
    <t>EQM150097</t>
  </si>
  <si>
    <t>Oliberto Sánchez Ramos</t>
  </si>
  <si>
    <t>Sistema de Termoforesis Micro-escala aplicada al desarrollo de fármacos de interés biomédico y veterinario.</t>
  </si>
  <si>
    <t>Monolith NT.115pico</t>
  </si>
  <si>
    <t>EQM150101</t>
  </si>
  <si>
    <t>José Mejía López</t>
  </si>
  <si>
    <t>Fortalecimiento de una plataforma centralizada de equipamiento del Centro de Investigación de Nanotecnología y Materiales Avanzados UC a través de la adquisición de un FE-SEM.</t>
  </si>
  <si>
    <t>Microscopio Electrónico de Barrido con Cátodo de Emisión de Campo (FE-SEM)</t>
  </si>
  <si>
    <t>EQM150102</t>
  </si>
  <si>
    <t>Nelson Barrera Rojas</t>
  </si>
  <si>
    <t>Aplicación de Espectrometría de Masas de Alta Resolución para potenciar estudios interdisciplinarios de proteómica, biología estructural y biomedicina: desde péptidos hasta complejos supramoleculares intactos.</t>
  </si>
  <si>
    <t>Espectrómetro de masa de rango extendido</t>
  </si>
  <si>
    <t>EQM150103</t>
  </si>
  <si>
    <t>Rafael Garcia Lovera</t>
  </si>
  <si>
    <t>Analizador Térmico de Materiales</t>
  </si>
  <si>
    <t>EQM150104</t>
  </si>
  <si>
    <t>Daniel Paredes Sabja</t>
  </si>
  <si>
    <t>Plataforma de Secuenciación Masiva Nextseq 500 (Illumina): Una solución para análisis genómicos, transcriptómicos y metagenómicos en procariontes y eucariontes en Chile.</t>
  </si>
  <si>
    <t>Secuenciador alto rendimiento de DNA</t>
  </si>
  <si>
    <t>EQM150107</t>
  </si>
  <si>
    <t xml:space="preserve">Alexandre Corgne </t>
  </si>
  <si>
    <t>Espectrómetro de masas con plasma acoplado por inducción de tipo cuadrupolo: Un laboratorio geoquímico de nivel mundial para el desarrollo sustentable de la región sur-austral de Chile.</t>
  </si>
  <si>
    <t>Espectrómetro de masas con plasma acoplado por inducción de tipo cuadrupolo</t>
  </si>
  <si>
    <t>EQM150108</t>
  </si>
  <si>
    <t>Enrique Suárez Silva</t>
  </si>
  <si>
    <t>Desarrollo de aplicaciones en acústica mediante la técnica de arreglo de micrófonos de alta definición e imágenes acústicas.</t>
  </si>
  <si>
    <t>Cámara Acústica (Beamforming System)</t>
  </si>
  <si>
    <t>EQM150109</t>
  </si>
  <si>
    <t>Rogelio Sellanes López</t>
  </si>
  <si>
    <t>Microscopía Electrónica de Barrido para el fortalecimiento de la investigación multidisciplinaria en las Ciencias del Mar y la Acuicultura en la macrozona Norte de Chile.</t>
  </si>
  <si>
    <t>Microscopio Electrónico de Barrido</t>
  </si>
  <si>
    <t>EQM150114</t>
  </si>
  <si>
    <t xml:space="preserve">Pablo Aqueveque </t>
  </si>
  <si>
    <t>Sistema para desarrollo de prototipos electrónicos para implantes biomédicos, instrumentación astronómica y dispositivos de telecomunicaciones.</t>
  </si>
  <si>
    <t>Máquina de prototipado laser de circuitos electrónicos</t>
  </si>
  <si>
    <t>EQM150118</t>
  </si>
  <si>
    <t>Patricia Burgos Hitschfeld</t>
  </si>
  <si>
    <t>Unidad para microscopía de fluorescencia de células vivas en alta resolución.</t>
  </si>
  <si>
    <t>Microscopio Spinning Disk</t>
  </si>
  <si>
    <t>EQM150119</t>
  </si>
  <si>
    <t>Giovanni Parodi Sweis</t>
  </si>
  <si>
    <t>Sistema de registro de procesos psiconeurolingüísticos.</t>
  </si>
  <si>
    <t>Sistema de registro de procesos psiconeurolingüísticos</t>
  </si>
  <si>
    <t>EQM150134</t>
  </si>
  <si>
    <t>Alexis Salas Burgos</t>
  </si>
  <si>
    <t>The southern GPU-cluster: Plataforma basada en computación gráfica de alto desempeño para la asociatividad y aceleración de investigaciones en ciencias de la vida.</t>
  </si>
  <si>
    <t>Cluster GPU</t>
  </si>
  <si>
    <t>EQM150139</t>
  </si>
  <si>
    <t>Manuel Melendrez Castro</t>
  </si>
  <si>
    <t>Fortalecimiento de la investigacion interdisciplinaria a traves de la adquisicion de un equipo de Microscopia de Fuerza Atomica (AFM) acoplada con Espectroscopia confocal RAMAN.</t>
  </si>
  <si>
    <t>Microscopio de Fuerza Atómica Acoplado con Espectroscopia Raman (AFM-RAMAN)</t>
  </si>
  <si>
    <t>Coordinador(a) Científico(a)</t>
  </si>
  <si>
    <t>PONTIFICIA UNIVERSIDAD CATÓLICA DE CHILE</t>
  </si>
  <si>
    <t>UNIVERSIDAD DE CONCEPCIÓN</t>
  </si>
  <si>
    <t>UNIVERSIDAD AUSTRAL DE CHILE</t>
  </si>
  <si>
    <t>UNIVERSIDAD CATÓLICA DEL NORTE</t>
  </si>
  <si>
    <t>UNIVERSIDAD DEL DESARROLLO</t>
  </si>
  <si>
    <t>UNIVERSIDAD TÉCNICA FEDERICO SANTA MARÍA</t>
  </si>
  <si>
    <t>UNIVERSIDAD NACIONAL ANDRÉS BELLO</t>
  </si>
  <si>
    <t>PONTIFICIA UNIVERSIDAD CATÓLICA DE VALPARAÍSO</t>
  </si>
  <si>
    <t>IV CONCURSO DE EQUIPAMIENTO CIENTÍFICO Y TECNOLÓGICO MEDIANO FONDEQUIP</t>
  </si>
  <si>
    <t>Renovación de equipamiento para caracterización térmica programada (DTP-OTP-RTP) con espectrómetro de masa, para potenciar investigación multidisciplinaria de materiales.</t>
  </si>
  <si>
    <t>Simulador de conduccion (simescar)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</si>
</sst>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8">
    <xf numFmtId="0" fontId="0" fillId="0" borderId="0" xfId="0"/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2" borderId="5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0" xfId="0" applyFont="1" applyFill="1" applyBorder="1" applyAlignment="1">
      <alignment horizontal="left" vertical="center" indent="2"/>
    </xf>
    <xf numFmtId="3" fontId="5" fillId="2" borderId="0" xfId="0" applyNumberFormat="1" applyFont="1" applyFill="1" applyBorder="1" applyAlignment="1">
      <alignment horizontal="left" vertical="center" indent="2"/>
    </xf>
    <xf numFmtId="0" fontId="9" fillId="5" borderId="4" xfId="0" applyFont="1" applyFill="1" applyBorder="1" applyAlignment="1">
      <alignment horizontal="center" vertical="center" wrapText="1"/>
    </xf>
    <xf numFmtId="14" fontId="9" fillId="5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14" fontId="10" fillId="0" borderId="4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164" fontId="9" fillId="5" borderId="4" xfId="1" applyNumberFormat="1" applyFont="1" applyFill="1" applyBorder="1" applyAlignment="1">
      <alignment horizontal="center" vertical="center" wrapText="1"/>
    </xf>
    <xf numFmtId="164" fontId="10" fillId="0" borderId="4" xfId="1" applyNumberFormat="1" applyFont="1" applyFill="1" applyBorder="1" applyAlignment="1">
      <alignment vertical="center"/>
    </xf>
    <xf numFmtId="164" fontId="10" fillId="0" borderId="0" xfId="1" applyNumberFormat="1" applyFont="1" applyBorder="1" applyAlignment="1">
      <alignment vertical="center"/>
    </xf>
    <xf numFmtId="14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/>
    <xf numFmtId="164" fontId="4" fillId="2" borderId="4" xfId="1" applyNumberFormat="1" applyFont="1" applyFill="1" applyBorder="1" applyAlignment="1">
      <alignment horizontal="center" vertical="center"/>
    </xf>
    <xf numFmtId="164" fontId="5" fillId="3" borderId="4" xfId="1" applyNumberFormat="1" applyFont="1" applyFill="1" applyBorder="1" applyAlignment="1">
      <alignment horizontal="center" vertical="center"/>
    </xf>
    <xf numFmtId="10" fontId="5" fillId="3" borderId="4" xfId="2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Continuous" vertical="center" wrapText="1"/>
    </xf>
    <xf numFmtId="0" fontId="11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7" fillId="2" borderId="23" xfId="0" applyFont="1" applyFill="1" applyBorder="1" applyAlignment="1">
      <alignment vertical="center" wrapText="1"/>
    </xf>
    <xf numFmtId="3" fontId="11" fillId="2" borderId="0" xfId="0" applyNumberFormat="1" applyFont="1" applyFill="1" applyBorder="1" applyAlignment="1">
      <alignment vertical="center"/>
    </xf>
    <xf numFmtId="0" fontId="7" fillId="2" borderId="11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horizontal="center" vertical="center" wrapText="1"/>
    </xf>
    <xf numFmtId="3" fontId="11" fillId="4" borderId="26" xfId="0" applyNumberFormat="1" applyFont="1" applyFill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/>
    </xf>
    <xf numFmtId="14" fontId="11" fillId="2" borderId="0" xfId="0" applyNumberFormat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center" vertical="center" wrapText="1"/>
    </xf>
    <xf numFmtId="14" fontId="5" fillId="6" borderId="4" xfId="0" applyNumberFormat="1" applyFont="1" applyFill="1" applyBorder="1" applyAlignment="1">
      <alignment horizontal="center" vertical="center" wrapText="1"/>
    </xf>
    <xf numFmtId="14" fontId="5" fillId="6" borderId="4" xfId="0" applyNumberFormat="1" applyFont="1" applyFill="1" applyBorder="1" applyAlignment="1">
      <alignment vertical="center"/>
    </xf>
    <xf numFmtId="0" fontId="5" fillId="7" borderId="0" xfId="0" applyFont="1" applyFill="1" applyBorder="1" applyAlignment="1">
      <alignment horizontal="left" vertical="center" indent="11"/>
    </xf>
    <xf numFmtId="0" fontId="1" fillId="0" borderId="0" xfId="0" applyFont="1"/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6" borderId="15" xfId="0" applyFont="1" applyFill="1" applyBorder="1" applyAlignment="1" applyProtection="1">
      <alignment horizontal="left" vertical="center" wrapText="1"/>
    </xf>
    <xf numFmtId="0" fontId="7" fillId="6" borderId="4" xfId="0" applyFont="1" applyFill="1" applyBorder="1" applyAlignment="1" applyProtection="1">
      <alignment horizontal="left" vertical="center" wrapText="1"/>
    </xf>
    <xf numFmtId="0" fontId="7" fillId="6" borderId="27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14" fontId="7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right" vertical="center" wrapText="1"/>
      <protection locked="0"/>
    </xf>
    <xf numFmtId="14" fontId="7" fillId="2" borderId="15" xfId="0" applyNumberFormat="1" applyFont="1" applyFill="1" applyBorder="1" applyAlignment="1" applyProtection="1">
      <alignment horizontal="right" vertical="center" wrapText="1"/>
      <protection locked="0"/>
    </xf>
    <xf numFmtId="164" fontId="7" fillId="2" borderId="19" xfId="1" applyNumberFormat="1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horizontal="right" vertical="center" wrapText="1"/>
      <protection locked="0"/>
    </xf>
    <xf numFmtId="14" fontId="7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7" fillId="2" borderId="20" xfId="1" applyNumberFormat="1" applyFont="1" applyFill="1" applyBorder="1" applyAlignment="1" applyProtection="1">
      <alignment vertical="center" wrapText="1"/>
      <protection locked="0"/>
    </xf>
    <xf numFmtId="0" fontId="7" fillId="2" borderId="21" xfId="0" applyFont="1" applyFill="1" applyBorder="1" applyAlignment="1" applyProtection="1">
      <alignment horizontal="left" vertical="center" wrapText="1"/>
      <protection locked="0"/>
    </xf>
    <xf numFmtId="0" fontId="7" fillId="2" borderId="21" xfId="0" applyFont="1" applyFill="1" applyBorder="1" applyAlignment="1" applyProtection="1">
      <alignment horizontal="right" vertical="center" wrapText="1"/>
      <protection locked="0"/>
    </xf>
    <xf numFmtId="14" fontId="7" fillId="2" borderId="21" xfId="0" applyNumberFormat="1" applyFont="1" applyFill="1" applyBorder="1" applyAlignment="1" applyProtection="1">
      <alignment horizontal="right" vertical="center" wrapText="1"/>
      <protection locked="0"/>
    </xf>
    <xf numFmtId="164" fontId="7" fillId="2" borderId="22" xfId="1" applyNumberFormat="1" applyFont="1" applyFill="1" applyBorder="1" applyAlignment="1" applyProtection="1">
      <alignment vertical="center" wrapText="1"/>
      <protection locked="0"/>
    </xf>
    <xf numFmtId="0" fontId="4" fillId="7" borderId="0" xfId="0" applyFont="1" applyFill="1" applyBorder="1" applyAlignment="1">
      <alignment horizontal="left" vertical="center" wrapText="1"/>
    </xf>
    <xf numFmtId="0" fontId="11" fillId="8" borderId="0" xfId="0" applyFont="1" applyFill="1" applyBorder="1" applyAlignment="1">
      <alignment horizontal="left" vertical="center" wrapText="1"/>
    </xf>
    <xf numFmtId="0" fontId="11" fillId="8" borderId="0" xfId="0" applyFont="1" applyFill="1" applyBorder="1" applyAlignment="1">
      <alignment vertical="center" wrapText="1"/>
    </xf>
    <xf numFmtId="0" fontId="11" fillId="8" borderId="0" xfId="0" applyFont="1" applyFill="1" applyBorder="1" applyAlignment="1">
      <alignment horizontal="right" vertical="center" wrapText="1"/>
    </xf>
    <xf numFmtId="0" fontId="11" fillId="4" borderId="11" xfId="0" applyFont="1" applyFill="1" applyBorder="1" applyAlignment="1">
      <alignment horizontal="center" vertical="center" wrapText="1"/>
    </xf>
    <xf numFmtId="164" fontId="11" fillId="4" borderId="28" xfId="1" applyNumberFormat="1" applyFont="1" applyFill="1" applyBorder="1" applyAlignment="1">
      <alignment horizontal="center" vertical="center" wrapText="1"/>
    </xf>
    <xf numFmtId="3" fontId="13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11" fillId="4" borderId="24" xfId="0" applyFont="1" applyFill="1" applyBorder="1" applyAlignment="1">
      <alignment horizontal="center" vertical="center" textRotation="90" wrapText="1"/>
    </xf>
    <xf numFmtId="0" fontId="13" fillId="9" borderId="8" xfId="0" applyFont="1" applyFill="1" applyBorder="1" applyAlignment="1">
      <alignment vertical="center"/>
    </xf>
    <xf numFmtId="0" fontId="11" fillId="9" borderId="9" xfId="0" applyFont="1" applyFill="1" applyBorder="1" applyAlignment="1">
      <alignment vertical="center"/>
    </xf>
    <xf numFmtId="0" fontId="11" fillId="9" borderId="9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left" vertical="center" wrapText="1"/>
    </xf>
    <xf numFmtId="0" fontId="11" fillId="9" borderId="10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vertical="center"/>
    </xf>
    <xf numFmtId="0" fontId="7" fillId="9" borderId="0" xfId="0" applyFont="1" applyFill="1" applyBorder="1" applyAlignment="1">
      <alignment vertical="center" wrapText="1"/>
    </xf>
    <xf numFmtId="0" fontId="11" fillId="9" borderId="0" xfId="0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left" vertical="center" wrapText="1"/>
    </xf>
    <xf numFmtId="0" fontId="11" fillId="9" borderId="3" xfId="0" applyFont="1" applyFill="1" applyBorder="1" applyAlignment="1">
      <alignment horizontal="left" vertical="center" wrapText="1"/>
    </xf>
    <xf numFmtId="0" fontId="11" fillId="9" borderId="11" xfId="0" applyFont="1" applyFill="1" applyBorder="1" applyAlignment="1">
      <alignment vertical="center"/>
    </xf>
    <xf numFmtId="0" fontId="7" fillId="9" borderId="12" xfId="0" applyFont="1" applyFill="1" applyBorder="1" applyAlignment="1">
      <alignment vertical="center" wrapText="1"/>
    </xf>
    <xf numFmtId="0" fontId="7" fillId="9" borderId="1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vertical="center"/>
    </xf>
    <xf numFmtId="0" fontId="4" fillId="9" borderId="9" xfId="0" applyFont="1" applyFill="1" applyBorder="1" applyAlignment="1">
      <alignment vertical="center"/>
    </xf>
    <xf numFmtId="0" fontId="4" fillId="9" borderId="9" xfId="0" applyFont="1" applyFill="1" applyBorder="1" applyAlignment="1">
      <alignment horizontal="left" vertical="center" wrapText="1"/>
    </xf>
    <xf numFmtId="0" fontId="4" fillId="9" borderId="10" xfId="0" applyFont="1" applyFill="1" applyBorder="1" applyAlignment="1">
      <alignment vertical="center"/>
    </xf>
    <xf numFmtId="0" fontId="7" fillId="9" borderId="1" xfId="0" applyFont="1" applyFill="1" applyBorder="1" applyAlignment="1">
      <alignment vertical="center"/>
    </xf>
    <xf numFmtId="0" fontId="7" fillId="9" borderId="0" xfId="0" applyFont="1" applyFill="1" applyBorder="1" applyAlignment="1">
      <alignment vertical="center"/>
    </xf>
    <xf numFmtId="0" fontId="7" fillId="9" borderId="3" xfId="0" applyFont="1" applyFill="1" applyBorder="1" applyAlignment="1">
      <alignment vertical="center"/>
    </xf>
    <xf numFmtId="0" fontId="4" fillId="9" borderId="11" xfId="0" applyFont="1" applyFill="1" applyBorder="1" applyAlignment="1">
      <alignment vertical="center"/>
    </xf>
    <xf numFmtId="0" fontId="4" fillId="9" borderId="12" xfId="0" applyFont="1" applyFill="1" applyBorder="1" applyAlignment="1">
      <alignment vertical="center"/>
    </xf>
    <xf numFmtId="0" fontId="4" fillId="9" borderId="13" xfId="0" applyFont="1" applyFill="1" applyBorder="1" applyAlignment="1">
      <alignment vertical="center"/>
    </xf>
    <xf numFmtId="0" fontId="7" fillId="9" borderId="0" xfId="0" applyFont="1" applyFill="1" applyBorder="1" applyAlignment="1">
      <alignment horizontal="left" vertical="center" wrapText="1"/>
    </xf>
    <xf numFmtId="0" fontId="7" fillId="9" borderId="3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justify" vertical="center" wrapText="1"/>
    </xf>
    <xf numFmtId="0" fontId="5" fillId="6" borderId="7" xfId="0" applyFont="1" applyFill="1" applyBorder="1" applyAlignment="1">
      <alignment horizontal="justify" vertical="center" wrapText="1"/>
    </xf>
    <xf numFmtId="0" fontId="5" fillId="6" borderId="5" xfId="0" applyFont="1" applyFill="1" applyBorder="1" applyAlignment="1">
      <alignment horizontal="justify" vertical="center" wrapText="1"/>
    </xf>
    <xf numFmtId="0" fontId="5" fillId="4" borderId="2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3" fontId="6" fillId="2" borderId="0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 wrapText="1"/>
    </xf>
    <xf numFmtId="0" fontId="0" fillId="0" borderId="0" xfId="0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85725</xdr:rowOff>
    </xdr:from>
    <xdr:to>
      <xdr:col>2</xdr:col>
      <xdr:colOff>676275</xdr:colOff>
      <xdr:row>5</xdr:row>
      <xdr:rowOff>0</xdr:rowOff>
    </xdr:to>
    <xdr:pic>
      <xdr:nvPicPr>
        <xdr:cNvPr id="25727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5725"/>
          <a:ext cx="29908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57150</xdr:rowOff>
    </xdr:from>
    <xdr:to>
      <xdr:col>2</xdr:col>
      <xdr:colOff>123825</xdr:colOff>
      <xdr:row>3</xdr:row>
      <xdr:rowOff>142875</xdr:rowOff>
    </xdr:to>
    <xdr:pic>
      <xdr:nvPicPr>
        <xdr:cNvPr id="514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86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1</xdr:row>
      <xdr:rowOff>66675</xdr:rowOff>
    </xdr:from>
    <xdr:to>
      <xdr:col>4</xdr:col>
      <xdr:colOff>904875</xdr:colOff>
      <xdr:row>5</xdr:row>
      <xdr:rowOff>9525</xdr:rowOff>
    </xdr:to>
    <xdr:pic>
      <xdr:nvPicPr>
        <xdr:cNvPr id="51478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38125"/>
          <a:ext cx="30480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5"/>
  <sheetViews>
    <sheetView workbookViewId="0">
      <selection activeCell="A12" sqref="A12"/>
    </sheetView>
  </sheetViews>
  <sheetFormatPr baseColWidth="10" defaultRowHeight="12.75" x14ac:dyDescent="0.2"/>
  <cols>
    <col min="1" max="1" width="27.5703125" customWidth="1"/>
    <col min="2" max="2" width="54.28515625" bestFit="1" customWidth="1"/>
  </cols>
  <sheetData>
    <row r="3" spans="1:3" x14ac:dyDescent="0.2">
      <c r="A3" s="42" t="s">
        <v>29</v>
      </c>
      <c r="B3" t="s">
        <v>30</v>
      </c>
      <c r="C3" s="42" t="s">
        <v>39</v>
      </c>
    </row>
    <row r="4" spans="1:3" x14ac:dyDescent="0.2">
      <c r="A4" s="42" t="s">
        <v>29</v>
      </c>
      <c r="B4" t="s">
        <v>31</v>
      </c>
      <c r="C4" s="42" t="s">
        <v>39</v>
      </c>
    </row>
    <row r="5" spans="1:3" x14ac:dyDescent="0.2">
      <c r="A5" s="42" t="s">
        <v>38</v>
      </c>
      <c r="B5" t="s">
        <v>34</v>
      </c>
      <c r="C5" s="42" t="s">
        <v>40</v>
      </c>
    </row>
    <row r="6" spans="1:3" x14ac:dyDescent="0.2">
      <c r="A6" s="42" t="s">
        <v>38</v>
      </c>
      <c r="B6" t="s">
        <v>35</v>
      </c>
      <c r="C6" s="42" t="s">
        <v>40</v>
      </c>
    </row>
    <row r="7" spans="1:3" x14ac:dyDescent="0.2">
      <c r="A7" s="42" t="s">
        <v>38</v>
      </c>
      <c r="B7" t="s">
        <v>36</v>
      </c>
      <c r="C7" s="42" t="s">
        <v>40</v>
      </c>
    </row>
    <row r="8" spans="1:3" x14ac:dyDescent="0.2">
      <c r="A8" s="42" t="s">
        <v>38</v>
      </c>
      <c r="B8" t="s">
        <v>37</v>
      </c>
      <c r="C8" s="42" t="s">
        <v>40</v>
      </c>
    </row>
    <row r="12" spans="1:3" x14ac:dyDescent="0.2">
      <c r="A12" s="84" t="s">
        <v>65</v>
      </c>
    </row>
    <row r="13" spans="1:3" x14ac:dyDescent="0.2">
      <c r="A13" s="84" t="s">
        <v>66</v>
      </c>
    </row>
    <row r="14" spans="1:3" x14ac:dyDescent="0.2">
      <c r="A14" s="84" t="s">
        <v>67</v>
      </c>
    </row>
    <row r="15" spans="1:3" x14ac:dyDescent="0.2">
      <c r="A15" s="84" t="s">
        <v>68</v>
      </c>
    </row>
  </sheetData>
  <sheetProtection algorithmName="SHA-512" hashValue="6/57CXoYGsYWS70hprtc5tOwt90omP2tGFGXCj4cAPTqNgkVosRJhhWafg5xh/exOQDjXdXFtn5AaSjoOgPVCA==" saltValue="yD83O+SnkNxohbgIn4OiN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baseColWidth="10" defaultRowHeight="12.75" x14ac:dyDescent="0.2"/>
  <cols>
    <col min="1" max="1" width="11.7109375" style="36" customWidth="1"/>
    <col min="2" max="2" width="22.140625" style="36" customWidth="1"/>
    <col min="3" max="3" width="35.7109375" style="36" customWidth="1"/>
    <col min="4" max="4" width="41.7109375" style="36" customWidth="1"/>
    <col min="5" max="5" width="14.140625" style="39" bestFit="1" customWidth="1"/>
    <col min="6" max="6" width="8.5703125" style="36" customWidth="1"/>
    <col min="7" max="8" width="10.42578125" style="40" customWidth="1"/>
    <col min="9" max="9" width="27.7109375" style="36" customWidth="1"/>
    <col min="10" max="10" width="15" style="36" customWidth="1"/>
  </cols>
  <sheetData>
    <row r="1" spans="1:10" x14ac:dyDescent="0.2">
      <c r="A1" s="41">
        <v>1</v>
      </c>
      <c r="B1" s="41">
        <v>2</v>
      </c>
      <c r="C1" s="41">
        <v>3</v>
      </c>
      <c r="D1" s="41">
        <v>4</v>
      </c>
      <c r="E1" s="41">
        <v>5</v>
      </c>
      <c r="F1" s="41">
        <v>6</v>
      </c>
      <c r="G1" s="41">
        <v>7</v>
      </c>
      <c r="H1" s="41">
        <v>8</v>
      </c>
      <c r="I1" s="41">
        <v>9</v>
      </c>
      <c r="J1" s="41">
        <v>10</v>
      </c>
    </row>
    <row r="2" spans="1:10" ht="38.25" x14ac:dyDescent="0.2">
      <c r="A2" s="32" t="s">
        <v>14</v>
      </c>
      <c r="B2" s="32" t="s">
        <v>232</v>
      </c>
      <c r="C2" s="32" t="s">
        <v>19</v>
      </c>
      <c r="D2" s="32" t="s">
        <v>20</v>
      </c>
      <c r="E2" s="37" t="s">
        <v>21</v>
      </c>
      <c r="F2" s="32" t="s">
        <v>22</v>
      </c>
      <c r="G2" s="33" t="s">
        <v>23</v>
      </c>
      <c r="H2" s="33" t="s">
        <v>24</v>
      </c>
      <c r="I2" s="32" t="s">
        <v>25</v>
      </c>
      <c r="J2" s="32" t="s">
        <v>54</v>
      </c>
    </row>
    <row r="3" spans="1:10" s="167" customFormat="1" x14ac:dyDescent="0.2">
      <c r="A3" s="34" t="s">
        <v>75</v>
      </c>
      <c r="B3" s="34" t="s">
        <v>76</v>
      </c>
      <c r="C3" s="34" t="s">
        <v>77</v>
      </c>
      <c r="D3" s="34" t="s">
        <v>78</v>
      </c>
      <c r="E3" s="38">
        <v>168217195</v>
      </c>
      <c r="F3" s="34">
        <v>1301</v>
      </c>
      <c r="G3" s="35">
        <v>42366</v>
      </c>
      <c r="H3" s="35">
        <v>42914</v>
      </c>
      <c r="I3" s="34" t="s">
        <v>233</v>
      </c>
      <c r="J3" s="34" t="s">
        <v>55</v>
      </c>
    </row>
    <row r="4" spans="1:10" s="167" customFormat="1" x14ac:dyDescent="0.2">
      <c r="A4" s="34" t="s">
        <v>79</v>
      </c>
      <c r="B4" s="34" t="s">
        <v>80</v>
      </c>
      <c r="C4" s="34" t="s">
        <v>81</v>
      </c>
      <c r="D4" s="34" t="s">
        <v>82</v>
      </c>
      <c r="E4" s="38">
        <v>199999999.40000001</v>
      </c>
      <c r="F4" s="34">
        <v>1301</v>
      </c>
      <c r="G4" s="35">
        <v>42366</v>
      </c>
      <c r="H4" s="35">
        <v>42914</v>
      </c>
      <c r="I4" s="34" t="s">
        <v>233</v>
      </c>
      <c r="J4" s="34" t="s">
        <v>55</v>
      </c>
    </row>
    <row r="5" spans="1:10" s="167" customFormat="1" x14ac:dyDescent="0.2">
      <c r="A5" s="34" t="s">
        <v>83</v>
      </c>
      <c r="B5" s="34" t="s">
        <v>84</v>
      </c>
      <c r="C5" s="34" t="s">
        <v>85</v>
      </c>
      <c r="D5" s="34" t="s">
        <v>86</v>
      </c>
      <c r="E5" s="38">
        <v>183309824</v>
      </c>
      <c r="F5" s="34">
        <v>1120</v>
      </c>
      <c r="G5" s="35">
        <v>42335</v>
      </c>
      <c r="H5" s="35">
        <v>42882</v>
      </c>
      <c r="I5" s="34" t="s">
        <v>234</v>
      </c>
      <c r="J5" s="34" t="s">
        <v>57</v>
      </c>
    </row>
    <row r="6" spans="1:10" s="167" customFormat="1" x14ac:dyDescent="0.2">
      <c r="A6" s="34" t="s">
        <v>87</v>
      </c>
      <c r="B6" s="34" t="s">
        <v>88</v>
      </c>
      <c r="C6" s="34" t="s">
        <v>89</v>
      </c>
      <c r="D6" s="34" t="s">
        <v>90</v>
      </c>
      <c r="E6" s="38">
        <v>160200000</v>
      </c>
      <c r="F6" s="34">
        <v>1294</v>
      </c>
      <c r="G6" s="35">
        <v>42361</v>
      </c>
      <c r="H6" s="35">
        <v>42909</v>
      </c>
      <c r="I6" s="34" t="s">
        <v>235</v>
      </c>
      <c r="J6" s="34" t="s">
        <v>56</v>
      </c>
    </row>
    <row r="7" spans="1:10" s="167" customFormat="1" x14ac:dyDescent="0.2">
      <c r="A7" s="34" t="s">
        <v>91</v>
      </c>
      <c r="B7" s="34" t="s">
        <v>92</v>
      </c>
      <c r="C7" s="34" t="s">
        <v>93</v>
      </c>
      <c r="D7" s="34" t="s">
        <v>94</v>
      </c>
      <c r="E7" s="38">
        <v>200000000</v>
      </c>
      <c r="F7" s="34">
        <v>1059</v>
      </c>
      <c r="G7" s="35">
        <v>42326</v>
      </c>
      <c r="H7" s="35">
        <v>42873</v>
      </c>
      <c r="I7" s="34" t="s">
        <v>233</v>
      </c>
      <c r="J7" s="34" t="s">
        <v>55</v>
      </c>
    </row>
    <row r="8" spans="1:10" s="167" customFormat="1" x14ac:dyDescent="0.2">
      <c r="A8" s="34" t="s">
        <v>95</v>
      </c>
      <c r="B8" s="34" t="s">
        <v>96</v>
      </c>
      <c r="C8" s="34" t="s">
        <v>97</v>
      </c>
      <c r="D8" s="34" t="s">
        <v>98</v>
      </c>
      <c r="E8" s="38">
        <v>119648142.2</v>
      </c>
      <c r="F8" s="34">
        <v>1301</v>
      </c>
      <c r="G8" s="35">
        <v>42366</v>
      </c>
      <c r="H8" s="35">
        <v>42914</v>
      </c>
      <c r="I8" s="34" t="s">
        <v>233</v>
      </c>
      <c r="J8" s="34" t="s">
        <v>55</v>
      </c>
    </row>
    <row r="9" spans="1:10" s="167" customFormat="1" x14ac:dyDescent="0.2">
      <c r="A9" s="34" t="s">
        <v>99</v>
      </c>
      <c r="B9" s="34" t="s">
        <v>100</v>
      </c>
      <c r="C9" s="34" t="s">
        <v>101</v>
      </c>
      <c r="D9" s="34" t="s">
        <v>102</v>
      </c>
      <c r="E9" s="38">
        <v>135155895</v>
      </c>
      <c r="F9" s="34">
        <v>1059</v>
      </c>
      <c r="G9" s="35">
        <v>42326</v>
      </c>
      <c r="H9" s="35">
        <v>42873</v>
      </c>
      <c r="I9" s="34" t="s">
        <v>233</v>
      </c>
      <c r="J9" s="34" t="s">
        <v>55</v>
      </c>
    </row>
    <row r="10" spans="1:10" s="167" customFormat="1" x14ac:dyDescent="0.2">
      <c r="A10" s="34" t="s">
        <v>103</v>
      </c>
      <c r="B10" s="34" t="s">
        <v>104</v>
      </c>
      <c r="C10" s="34" t="s">
        <v>105</v>
      </c>
      <c r="D10" s="34" t="s">
        <v>106</v>
      </c>
      <c r="E10" s="38">
        <v>165615846</v>
      </c>
      <c r="F10" s="34">
        <v>1120</v>
      </c>
      <c r="G10" s="35">
        <v>42335</v>
      </c>
      <c r="H10" s="35">
        <v>42882</v>
      </c>
      <c r="I10" s="34" t="s">
        <v>234</v>
      </c>
      <c r="J10" s="34" t="s">
        <v>57</v>
      </c>
    </row>
    <row r="11" spans="1:10" s="167" customFormat="1" x14ac:dyDescent="0.2">
      <c r="A11" s="34" t="s">
        <v>107</v>
      </c>
      <c r="B11" s="34" t="s">
        <v>108</v>
      </c>
      <c r="C11" s="34" t="s">
        <v>109</v>
      </c>
      <c r="D11" s="34" t="s">
        <v>243</v>
      </c>
      <c r="E11" s="38">
        <v>191000000</v>
      </c>
      <c r="F11" s="34">
        <v>1120</v>
      </c>
      <c r="G11" s="35">
        <v>42335</v>
      </c>
      <c r="H11" s="35">
        <v>42882</v>
      </c>
      <c r="I11" s="34" t="s">
        <v>234</v>
      </c>
      <c r="J11" s="34" t="s">
        <v>57</v>
      </c>
    </row>
    <row r="12" spans="1:10" s="167" customFormat="1" x14ac:dyDescent="0.2">
      <c r="A12" s="34" t="s">
        <v>110</v>
      </c>
      <c r="B12" s="34" t="s">
        <v>111</v>
      </c>
      <c r="C12" s="34" t="s">
        <v>112</v>
      </c>
      <c r="D12" s="34" t="s">
        <v>113</v>
      </c>
      <c r="E12" s="38">
        <v>105739319</v>
      </c>
      <c r="F12" s="34">
        <v>1100</v>
      </c>
      <c r="G12" s="35">
        <v>42333</v>
      </c>
      <c r="H12" s="35">
        <v>42880</v>
      </c>
      <c r="I12" s="34" t="s">
        <v>235</v>
      </c>
      <c r="J12" s="34" t="s">
        <v>56</v>
      </c>
    </row>
    <row r="13" spans="1:10" s="167" customFormat="1" x14ac:dyDescent="0.2">
      <c r="A13" s="34" t="s">
        <v>114</v>
      </c>
      <c r="B13" s="34" t="s">
        <v>115</v>
      </c>
      <c r="C13" s="34" t="s">
        <v>116</v>
      </c>
      <c r="D13" s="34" t="s">
        <v>117</v>
      </c>
      <c r="E13" s="38">
        <v>199664798</v>
      </c>
      <c r="F13" s="34">
        <v>1059</v>
      </c>
      <c r="G13" s="35">
        <v>42326</v>
      </c>
      <c r="H13" s="35">
        <v>42873</v>
      </c>
      <c r="I13" s="34" t="s">
        <v>233</v>
      </c>
      <c r="J13" s="34" t="s">
        <v>55</v>
      </c>
    </row>
    <row r="14" spans="1:10" s="167" customFormat="1" x14ac:dyDescent="0.2">
      <c r="A14" s="34" t="s">
        <v>118</v>
      </c>
      <c r="B14" s="34" t="s">
        <v>119</v>
      </c>
      <c r="C14" s="34" t="s">
        <v>120</v>
      </c>
      <c r="D14" s="34" t="s">
        <v>121</v>
      </c>
      <c r="E14" s="38">
        <v>99522500</v>
      </c>
      <c r="F14" s="34">
        <v>1120</v>
      </c>
      <c r="G14" s="35">
        <v>42335</v>
      </c>
      <c r="H14" s="35">
        <v>42882</v>
      </c>
      <c r="I14" s="34" t="s">
        <v>234</v>
      </c>
      <c r="J14" s="34" t="s">
        <v>57</v>
      </c>
    </row>
    <row r="15" spans="1:10" s="167" customFormat="1" x14ac:dyDescent="0.2">
      <c r="A15" s="34" t="s">
        <v>122</v>
      </c>
      <c r="B15" s="34" t="s">
        <v>123</v>
      </c>
      <c r="C15" s="34" t="s">
        <v>124</v>
      </c>
      <c r="D15" s="34" t="s">
        <v>125</v>
      </c>
      <c r="E15" s="38">
        <v>94019000</v>
      </c>
      <c r="F15" s="34">
        <v>1120</v>
      </c>
      <c r="G15" s="35">
        <v>42335</v>
      </c>
      <c r="H15" s="35">
        <v>42882</v>
      </c>
      <c r="I15" s="34" t="s">
        <v>234</v>
      </c>
      <c r="J15" s="34" t="s">
        <v>57</v>
      </c>
    </row>
    <row r="16" spans="1:10" s="167" customFormat="1" x14ac:dyDescent="0.2">
      <c r="A16" s="34" t="s">
        <v>126</v>
      </c>
      <c r="B16" s="34" t="s">
        <v>127</v>
      </c>
      <c r="C16" s="34" t="s">
        <v>128</v>
      </c>
      <c r="D16" s="34" t="s">
        <v>129</v>
      </c>
      <c r="E16" s="38">
        <v>198725100</v>
      </c>
      <c r="F16" s="34">
        <v>1295</v>
      </c>
      <c r="G16" s="35">
        <v>42361</v>
      </c>
      <c r="H16" s="35">
        <v>42909</v>
      </c>
      <c r="I16" s="34" t="s">
        <v>233</v>
      </c>
      <c r="J16" s="34" t="s">
        <v>55</v>
      </c>
    </row>
    <row r="17" spans="1:10" s="167" customFormat="1" x14ac:dyDescent="0.2">
      <c r="A17" s="34" t="s">
        <v>130</v>
      </c>
      <c r="B17" s="34" t="s">
        <v>131</v>
      </c>
      <c r="C17" s="34" t="s">
        <v>132</v>
      </c>
      <c r="D17" s="34" t="s">
        <v>133</v>
      </c>
      <c r="E17" s="38">
        <v>157170080</v>
      </c>
      <c r="F17" s="34">
        <v>1294</v>
      </c>
      <c r="G17" s="35">
        <v>42361</v>
      </c>
      <c r="H17" s="35">
        <v>42909</v>
      </c>
      <c r="I17" s="34" t="s">
        <v>235</v>
      </c>
      <c r="J17" s="34" t="s">
        <v>56</v>
      </c>
    </row>
    <row r="18" spans="1:10" s="167" customFormat="1" x14ac:dyDescent="0.2">
      <c r="A18" s="34" t="s">
        <v>134</v>
      </c>
      <c r="B18" s="34" t="s">
        <v>135</v>
      </c>
      <c r="C18" s="34" t="s">
        <v>136</v>
      </c>
      <c r="D18" s="34" t="s">
        <v>137</v>
      </c>
      <c r="E18" s="38">
        <v>198084958</v>
      </c>
      <c r="F18" s="34">
        <v>1294</v>
      </c>
      <c r="G18" s="35">
        <v>42361</v>
      </c>
      <c r="H18" s="35">
        <v>42909</v>
      </c>
      <c r="I18" s="34" t="s">
        <v>235</v>
      </c>
      <c r="J18" s="34" t="s">
        <v>56</v>
      </c>
    </row>
    <row r="19" spans="1:10" s="167" customFormat="1" x14ac:dyDescent="0.2">
      <c r="A19" s="34" t="s">
        <v>138</v>
      </c>
      <c r="B19" s="34" t="s">
        <v>139</v>
      </c>
      <c r="C19" s="34" t="s">
        <v>140</v>
      </c>
      <c r="D19" s="34" t="s">
        <v>141</v>
      </c>
      <c r="E19" s="38">
        <v>199991702</v>
      </c>
      <c r="F19" s="34">
        <v>1121</v>
      </c>
      <c r="G19" s="35">
        <v>42335</v>
      </c>
      <c r="H19" s="35">
        <v>42882</v>
      </c>
      <c r="I19" s="34" t="s">
        <v>236</v>
      </c>
      <c r="J19" s="34" t="s">
        <v>55</v>
      </c>
    </row>
    <row r="20" spans="1:10" s="167" customFormat="1" x14ac:dyDescent="0.2">
      <c r="A20" s="34" t="s">
        <v>142</v>
      </c>
      <c r="B20" s="34" t="s">
        <v>143</v>
      </c>
      <c r="C20" s="34" t="s">
        <v>144</v>
      </c>
      <c r="D20" s="34" t="s">
        <v>145</v>
      </c>
      <c r="E20" s="38">
        <v>188789116</v>
      </c>
      <c r="F20" s="34">
        <v>1120</v>
      </c>
      <c r="G20" s="35">
        <v>42335</v>
      </c>
      <c r="H20" s="35">
        <v>42882</v>
      </c>
      <c r="I20" s="34" t="s">
        <v>234</v>
      </c>
      <c r="J20" s="34" t="s">
        <v>57</v>
      </c>
    </row>
    <row r="21" spans="1:10" s="167" customFormat="1" x14ac:dyDescent="0.2">
      <c r="A21" s="34" t="s">
        <v>146</v>
      </c>
      <c r="B21" s="34" t="s">
        <v>147</v>
      </c>
      <c r="C21" s="34" t="s">
        <v>148</v>
      </c>
      <c r="D21" s="34" t="s">
        <v>141</v>
      </c>
      <c r="E21" s="38">
        <v>176000000</v>
      </c>
      <c r="F21" s="34">
        <v>1296</v>
      </c>
      <c r="G21" s="35">
        <v>42361</v>
      </c>
      <c r="H21" s="35">
        <v>42909</v>
      </c>
      <c r="I21" s="34" t="s">
        <v>234</v>
      </c>
      <c r="J21" s="34" t="s">
        <v>57</v>
      </c>
    </row>
    <row r="22" spans="1:10" s="167" customFormat="1" x14ac:dyDescent="0.2">
      <c r="A22" s="34" t="s">
        <v>149</v>
      </c>
      <c r="B22" s="34" t="s">
        <v>150</v>
      </c>
      <c r="C22" s="34" t="s">
        <v>151</v>
      </c>
      <c r="D22" s="34" t="s">
        <v>152</v>
      </c>
      <c r="E22" s="38">
        <v>199993298</v>
      </c>
      <c r="F22" s="34">
        <v>1275</v>
      </c>
      <c r="G22" s="35">
        <v>42361</v>
      </c>
      <c r="H22" s="35">
        <v>42909</v>
      </c>
      <c r="I22" s="34" t="s">
        <v>237</v>
      </c>
      <c r="J22" s="34" t="s">
        <v>57</v>
      </c>
    </row>
    <row r="23" spans="1:10" s="167" customFormat="1" x14ac:dyDescent="0.2">
      <c r="A23" s="34" t="s">
        <v>153</v>
      </c>
      <c r="B23" s="34" t="s">
        <v>154</v>
      </c>
      <c r="C23" s="34" t="s">
        <v>155</v>
      </c>
      <c r="D23" s="34" t="s">
        <v>156</v>
      </c>
      <c r="E23" s="38">
        <v>153103966</v>
      </c>
      <c r="F23" s="34">
        <v>1059</v>
      </c>
      <c r="G23" s="35">
        <v>42326</v>
      </c>
      <c r="H23" s="35">
        <v>42873</v>
      </c>
      <c r="I23" s="34" t="s">
        <v>233</v>
      </c>
      <c r="J23" s="34" t="s">
        <v>55</v>
      </c>
    </row>
    <row r="24" spans="1:10" s="167" customFormat="1" x14ac:dyDescent="0.2">
      <c r="A24" s="34" t="s">
        <v>157</v>
      </c>
      <c r="B24" s="34" t="s">
        <v>158</v>
      </c>
      <c r="C24" s="34" t="s">
        <v>159</v>
      </c>
      <c r="D24" s="34" t="s">
        <v>160</v>
      </c>
      <c r="E24" s="38">
        <v>162954673</v>
      </c>
      <c r="F24" s="34">
        <v>1296</v>
      </c>
      <c r="G24" s="35">
        <v>42361</v>
      </c>
      <c r="H24" s="35">
        <v>42909</v>
      </c>
      <c r="I24" s="34" t="s">
        <v>234</v>
      </c>
      <c r="J24" s="34" t="s">
        <v>57</v>
      </c>
    </row>
    <row r="25" spans="1:10" s="167" customFormat="1" x14ac:dyDescent="0.2">
      <c r="A25" s="34" t="s">
        <v>161</v>
      </c>
      <c r="B25" s="34" t="s">
        <v>162</v>
      </c>
      <c r="C25" s="34" t="s">
        <v>163</v>
      </c>
      <c r="D25" s="34" t="s">
        <v>164</v>
      </c>
      <c r="E25" s="38">
        <v>198142770</v>
      </c>
      <c r="F25" s="34">
        <v>1059</v>
      </c>
      <c r="G25" s="35">
        <v>42326</v>
      </c>
      <c r="H25" s="35">
        <v>42873</v>
      </c>
      <c r="I25" s="34" t="s">
        <v>233</v>
      </c>
      <c r="J25" s="34" t="s">
        <v>55</v>
      </c>
    </row>
    <row r="26" spans="1:10" s="167" customFormat="1" x14ac:dyDescent="0.2">
      <c r="A26" s="34" t="s">
        <v>165</v>
      </c>
      <c r="B26" s="34" t="s">
        <v>166</v>
      </c>
      <c r="C26" s="34" t="s">
        <v>167</v>
      </c>
      <c r="D26" s="34" t="s">
        <v>168</v>
      </c>
      <c r="E26" s="38">
        <v>162017834.74000001</v>
      </c>
      <c r="F26" s="34">
        <v>1294</v>
      </c>
      <c r="G26" s="35">
        <v>42361</v>
      </c>
      <c r="H26" s="35">
        <v>42909</v>
      </c>
      <c r="I26" s="34" t="s">
        <v>235</v>
      </c>
      <c r="J26" s="34" t="s">
        <v>56</v>
      </c>
    </row>
    <row r="27" spans="1:10" s="167" customFormat="1" x14ac:dyDescent="0.2">
      <c r="A27" s="34" t="s">
        <v>169</v>
      </c>
      <c r="B27" s="34" t="s">
        <v>170</v>
      </c>
      <c r="C27" s="34" t="s">
        <v>171</v>
      </c>
      <c r="D27" s="34" t="s">
        <v>172</v>
      </c>
      <c r="E27" s="38">
        <v>196135058</v>
      </c>
      <c r="F27" s="34">
        <v>1275</v>
      </c>
      <c r="G27" s="35">
        <v>42361</v>
      </c>
      <c r="H27" s="35">
        <v>42909</v>
      </c>
      <c r="I27" s="34" t="s">
        <v>237</v>
      </c>
      <c r="J27" s="34" t="s">
        <v>57</v>
      </c>
    </row>
    <row r="28" spans="1:10" s="167" customFormat="1" x14ac:dyDescent="0.2">
      <c r="A28" s="34" t="s">
        <v>173</v>
      </c>
      <c r="B28" s="34" t="s">
        <v>174</v>
      </c>
      <c r="C28" s="34" t="s">
        <v>175</v>
      </c>
      <c r="D28" s="34" t="s">
        <v>176</v>
      </c>
      <c r="E28" s="38">
        <v>200000000</v>
      </c>
      <c r="F28" s="34">
        <v>1205</v>
      </c>
      <c r="G28" s="35">
        <v>42353</v>
      </c>
      <c r="H28" s="35">
        <v>42901</v>
      </c>
      <c r="I28" s="34" t="s">
        <v>238</v>
      </c>
      <c r="J28" s="34" t="s">
        <v>57</v>
      </c>
    </row>
    <row r="29" spans="1:10" s="167" customFormat="1" x14ac:dyDescent="0.2">
      <c r="A29" s="34" t="s">
        <v>177</v>
      </c>
      <c r="B29" s="34" t="s">
        <v>178</v>
      </c>
      <c r="C29" s="34" t="s">
        <v>179</v>
      </c>
      <c r="D29" s="34" t="s">
        <v>180</v>
      </c>
      <c r="E29" s="38">
        <v>154260879</v>
      </c>
      <c r="F29" s="34">
        <v>1121</v>
      </c>
      <c r="G29" s="35">
        <v>42335</v>
      </c>
      <c r="H29" s="35">
        <v>42882</v>
      </c>
      <c r="I29" s="34" t="s">
        <v>236</v>
      </c>
      <c r="J29" s="34" t="s">
        <v>55</v>
      </c>
    </row>
    <row r="30" spans="1:10" s="167" customFormat="1" x14ac:dyDescent="0.2">
      <c r="A30" s="34" t="s">
        <v>181</v>
      </c>
      <c r="B30" s="34" t="s">
        <v>182</v>
      </c>
      <c r="C30" s="34" t="s">
        <v>183</v>
      </c>
      <c r="D30" s="34" t="s">
        <v>184</v>
      </c>
      <c r="E30" s="38">
        <v>100047563</v>
      </c>
      <c r="F30" s="34">
        <v>1310</v>
      </c>
      <c r="G30" s="35">
        <v>42367</v>
      </c>
      <c r="H30" s="35">
        <v>42915</v>
      </c>
      <c r="I30" s="34" t="s">
        <v>234</v>
      </c>
      <c r="J30" s="34" t="s">
        <v>57</v>
      </c>
    </row>
    <row r="31" spans="1:10" s="167" customFormat="1" x14ac:dyDescent="0.2">
      <c r="A31" s="34" t="s">
        <v>185</v>
      </c>
      <c r="B31" s="34" t="s">
        <v>186</v>
      </c>
      <c r="C31" s="34" t="s">
        <v>187</v>
      </c>
      <c r="D31" s="34" t="s">
        <v>188</v>
      </c>
      <c r="E31" s="38">
        <v>200000000</v>
      </c>
      <c r="F31" s="34">
        <v>1059</v>
      </c>
      <c r="G31" s="35">
        <v>42326</v>
      </c>
      <c r="H31" s="35">
        <v>42873</v>
      </c>
      <c r="I31" s="34" t="s">
        <v>233</v>
      </c>
      <c r="J31" s="34" t="s">
        <v>55</v>
      </c>
    </row>
    <row r="32" spans="1:10" s="167" customFormat="1" x14ac:dyDescent="0.2">
      <c r="A32" s="34" t="s">
        <v>189</v>
      </c>
      <c r="B32" s="34" t="s">
        <v>190</v>
      </c>
      <c r="C32" s="34" t="s">
        <v>191</v>
      </c>
      <c r="D32" s="34" t="s">
        <v>192</v>
      </c>
      <c r="E32" s="38">
        <v>199159900</v>
      </c>
      <c r="F32" s="34">
        <v>1059</v>
      </c>
      <c r="G32" s="35">
        <v>42326</v>
      </c>
      <c r="H32" s="35">
        <v>42873</v>
      </c>
      <c r="I32" s="34" t="s">
        <v>233</v>
      </c>
      <c r="J32" s="34" t="s">
        <v>55</v>
      </c>
    </row>
    <row r="33" spans="1:10" s="167" customFormat="1" x14ac:dyDescent="0.2">
      <c r="A33" s="34" t="s">
        <v>193</v>
      </c>
      <c r="B33" s="34" t="s">
        <v>194</v>
      </c>
      <c r="C33" s="34" t="s">
        <v>242</v>
      </c>
      <c r="D33" s="34" t="s">
        <v>195</v>
      </c>
      <c r="E33" s="38">
        <v>136935644</v>
      </c>
      <c r="F33" s="34">
        <v>1296</v>
      </c>
      <c r="G33" s="35">
        <v>42361</v>
      </c>
      <c r="H33" s="35">
        <v>42909</v>
      </c>
      <c r="I33" s="34" t="s">
        <v>234</v>
      </c>
      <c r="J33" s="34" t="s">
        <v>57</v>
      </c>
    </row>
    <row r="34" spans="1:10" s="167" customFormat="1" x14ac:dyDescent="0.2">
      <c r="A34" s="34" t="s">
        <v>196</v>
      </c>
      <c r="B34" s="34" t="s">
        <v>197</v>
      </c>
      <c r="C34" s="34" t="s">
        <v>198</v>
      </c>
      <c r="D34" s="34" t="s">
        <v>199</v>
      </c>
      <c r="E34" s="38">
        <v>200000000</v>
      </c>
      <c r="F34" s="34">
        <v>1295</v>
      </c>
      <c r="G34" s="35">
        <v>42361</v>
      </c>
      <c r="H34" s="35">
        <v>42909</v>
      </c>
      <c r="I34" s="34" t="s">
        <v>239</v>
      </c>
      <c r="J34" s="34" t="s">
        <v>57</v>
      </c>
    </row>
    <row r="35" spans="1:10" s="167" customFormat="1" x14ac:dyDescent="0.2">
      <c r="A35" s="34" t="s">
        <v>200</v>
      </c>
      <c r="B35" s="34" t="s">
        <v>201</v>
      </c>
      <c r="C35" s="34" t="s">
        <v>202</v>
      </c>
      <c r="D35" s="34" t="s">
        <v>203</v>
      </c>
      <c r="E35" s="38">
        <v>193545327.25999999</v>
      </c>
      <c r="F35" s="34">
        <v>1100</v>
      </c>
      <c r="G35" s="35">
        <v>42333</v>
      </c>
      <c r="H35" s="35">
        <v>42880</v>
      </c>
      <c r="I35" s="34" t="s">
        <v>235</v>
      </c>
      <c r="J35" s="34" t="s">
        <v>56</v>
      </c>
    </row>
    <row r="36" spans="1:10" s="167" customFormat="1" x14ac:dyDescent="0.2">
      <c r="A36" s="34" t="s">
        <v>204</v>
      </c>
      <c r="B36" s="34" t="s">
        <v>205</v>
      </c>
      <c r="C36" s="34" t="s">
        <v>206</v>
      </c>
      <c r="D36" s="34" t="s">
        <v>207</v>
      </c>
      <c r="E36" s="38">
        <v>167164010</v>
      </c>
      <c r="F36" s="34">
        <v>1100</v>
      </c>
      <c r="G36" s="35">
        <v>42333</v>
      </c>
      <c r="H36" s="35">
        <v>42880</v>
      </c>
      <c r="I36" s="34" t="s">
        <v>235</v>
      </c>
      <c r="J36" s="34" t="s">
        <v>56</v>
      </c>
    </row>
    <row r="37" spans="1:10" s="167" customFormat="1" x14ac:dyDescent="0.2">
      <c r="A37" s="34" t="s">
        <v>208</v>
      </c>
      <c r="B37" s="34" t="s">
        <v>209</v>
      </c>
      <c r="C37" s="34" t="s">
        <v>210</v>
      </c>
      <c r="D37" s="34" t="s">
        <v>211</v>
      </c>
      <c r="E37" s="38">
        <v>142038744</v>
      </c>
      <c r="F37" s="34">
        <v>1274</v>
      </c>
      <c r="G37" s="35">
        <v>42361</v>
      </c>
      <c r="H37" s="35">
        <v>42909</v>
      </c>
      <c r="I37" s="34" t="s">
        <v>236</v>
      </c>
      <c r="J37" s="34" t="s">
        <v>55</v>
      </c>
    </row>
    <row r="38" spans="1:10" s="167" customFormat="1" x14ac:dyDescent="0.2">
      <c r="A38" s="34" t="s">
        <v>212</v>
      </c>
      <c r="B38" s="34" t="s">
        <v>213</v>
      </c>
      <c r="C38" s="34" t="s">
        <v>214</v>
      </c>
      <c r="D38" s="34" t="s">
        <v>215</v>
      </c>
      <c r="E38" s="38">
        <v>155257714</v>
      </c>
      <c r="F38" s="34">
        <v>1310</v>
      </c>
      <c r="G38" s="35">
        <v>42367</v>
      </c>
      <c r="H38" s="35">
        <v>42915</v>
      </c>
      <c r="I38" s="34" t="s">
        <v>234</v>
      </c>
      <c r="J38" s="34" t="s">
        <v>57</v>
      </c>
    </row>
    <row r="39" spans="1:10" s="167" customFormat="1" x14ac:dyDescent="0.2">
      <c r="A39" s="34" t="s">
        <v>216</v>
      </c>
      <c r="B39" s="34" t="s">
        <v>217</v>
      </c>
      <c r="C39" s="34" t="s">
        <v>218</v>
      </c>
      <c r="D39" s="34" t="s">
        <v>219</v>
      </c>
      <c r="E39" s="38">
        <v>195056439</v>
      </c>
      <c r="F39" s="34">
        <v>1100</v>
      </c>
      <c r="G39" s="35">
        <v>42333</v>
      </c>
      <c r="H39" s="35">
        <v>42880</v>
      </c>
      <c r="I39" s="34" t="s">
        <v>235</v>
      </c>
      <c r="J39" s="34" t="s">
        <v>56</v>
      </c>
    </row>
    <row r="40" spans="1:10" s="167" customFormat="1" x14ac:dyDescent="0.2">
      <c r="A40" s="34" t="s">
        <v>220</v>
      </c>
      <c r="B40" s="34" t="s">
        <v>221</v>
      </c>
      <c r="C40" s="34" t="s">
        <v>222</v>
      </c>
      <c r="D40" s="34" t="s">
        <v>223</v>
      </c>
      <c r="E40" s="38">
        <v>121048896</v>
      </c>
      <c r="F40" s="34">
        <v>1080</v>
      </c>
      <c r="G40" s="35">
        <v>42328</v>
      </c>
      <c r="H40" s="35">
        <v>42875</v>
      </c>
      <c r="I40" s="34" t="s">
        <v>240</v>
      </c>
      <c r="J40" s="34" t="s">
        <v>57</v>
      </c>
    </row>
    <row r="41" spans="1:10" s="167" customFormat="1" x14ac:dyDescent="0.2">
      <c r="A41" s="34" t="s">
        <v>224</v>
      </c>
      <c r="B41" s="34" t="s">
        <v>225</v>
      </c>
      <c r="C41" s="34" t="s">
        <v>226</v>
      </c>
      <c r="D41" s="34" t="s">
        <v>227</v>
      </c>
      <c r="E41" s="38">
        <v>197932280</v>
      </c>
      <c r="F41" s="34">
        <v>1120</v>
      </c>
      <c r="G41" s="35">
        <v>42335</v>
      </c>
      <c r="H41" s="35">
        <v>42882</v>
      </c>
      <c r="I41" s="34" t="s">
        <v>234</v>
      </c>
      <c r="J41" s="34" t="s">
        <v>57</v>
      </c>
    </row>
    <row r="42" spans="1:10" s="167" customFormat="1" x14ac:dyDescent="0.2">
      <c r="A42" s="34" t="s">
        <v>228</v>
      </c>
      <c r="B42" s="34" t="s">
        <v>229</v>
      </c>
      <c r="C42" s="34" t="s">
        <v>230</v>
      </c>
      <c r="D42" s="34" t="s">
        <v>231</v>
      </c>
      <c r="E42" s="38">
        <v>200000000</v>
      </c>
      <c r="F42" s="34">
        <v>1296</v>
      </c>
      <c r="G42" s="35">
        <v>42361</v>
      </c>
      <c r="H42" s="35">
        <v>42909</v>
      </c>
      <c r="I42" s="34" t="s">
        <v>234</v>
      </c>
      <c r="J42" s="34" t="s">
        <v>57</v>
      </c>
    </row>
  </sheetData>
  <sheetProtection algorithmName="SHA-512" hashValue="ukRn71iKogYXETB0P9wkbLJwYp8Yz+QoWVjZFLE7yeuByFzJXrMfNc1Fzvr3K9kYjSVpQljZkChiTbBDmpMjUw==" saltValue="+w68hwS2qTmag5iArFzWjw==" spinCount="100000" sheet="1" objects="1" scenarios="1"/>
  <autoFilter ref="A1:J4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4"/>
  <sheetViews>
    <sheetView tabSelected="1" zoomScaleNormal="100" workbookViewId="0">
      <selection activeCell="C13" sqref="C13:E13"/>
    </sheetView>
  </sheetViews>
  <sheetFormatPr baseColWidth="10" defaultRowHeight="15" x14ac:dyDescent="0.2"/>
  <cols>
    <col min="1" max="1" width="3.42578125" style="7" customWidth="1"/>
    <col min="2" max="2" width="32.140625" style="28" customWidth="1"/>
    <col min="3" max="3" width="40.7109375" style="28" customWidth="1"/>
    <col min="4" max="4" width="31.28515625" style="29" customWidth="1"/>
    <col min="5" max="5" width="17.42578125" style="7" customWidth="1"/>
    <col min="6" max="6" width="3.5703125" style="7" customWidth="1"/>
    <col min="7" max="8" width="3.140625" style="7" customWidth="1"/>
    <col min="9" max="16384" width="11.42578125" style="7"/>
  </cols>
  <sheetData>
    <row r="1" spans="1:12" x14ac:dyDescent="0.2">
      <c r="A1" s="18"/>
      <c r="B1" s="19"/>
      <c r="C1" s="19"/>
      <c r="D1" s="19"/>
      <c r="E1" s="19"/>
      <c r="F1" s="20"/>
    </row>
    <row r="2" spans="1:12" x14ac:dyDescent="0.2">
      <c r="A2" s="2"/>
      <c r="B2" s="21"/>
      <c r="C2" s="1"/>
      <c r="D2" s="1"/>
      <c r="E2" s="1"/>
      <c r="F2" s="9"/>
    </row>
    <row r="3" spans="1:12" ht="16.5" customHeight="1" x14ac:dyDescent="0.2">
      <c r="A3" s="2"/>
      <c r="B3" s="1"/>
      <c r="C3" s="1"/>
      <c r="D3" s="83" t="s">
        <v>53</v>
      </c>
      <c r="E3" s="82">
        <f ca="1">TODAY()</f>
        <v>42408</v>
      </c>
      <c r="F3" s="9"/>
    </row>
    <row r="4" spans="1:12" x14ac:dyDescent="0.2">
      <c r="A4" s="2"/>
      <c r="B4" s="22"/>
      <c r="C4" s="1"/>
      <c r="D4" s="21"/>
      <c r="E4" s="1"/>
      <c r="F4" s="9"/>
    </row>
    <row r="5" spans="1:12" ht="11.25" customHeight="1" x14ac:dyDescent="0.2">
      <c r="A5" s="2"/>
      <c r="B5" s="22"/>
      <c r="C5" s="1"/>
      <c r="D5" s="1"/>
      <c r="E5" s="1"/>
      <c r="F5" s="9"/>
    </row>
    <row r="6" spans="1:12" ht="11.25" customHeight="1" x14ac:dyDescent="0.2">
      <c r="A6" s="2"/>
      <c r="B6" s="22"/>
      <c r="C6" s="1"/>
      <c r="D6" s="1"/>
      <c r="E6" s="1"/>
      <c r="F6" s="9"/>
    </row>
    <row r="7" spans="1:12" ht="21" customHeight="1" x14ac:dyDescent="0.2">
      <c r="A7" s="2"/>
      <c r="B7" s="156" t="s">
        <v>13</v>
      </c>
      <c r="C7" s="156"/>
      <c r="D7" s="156"/>
      <c r="E7" s="156"/>
      <c r="F7" s="9"/>
    </row>
    <row r="8" spans="1:12" ht="21" customHeight="1" x14ac:dyDescent="0.2">
      <c r="A8" s="2"/>
      <c r="B8" s="156" t="s">
        <v>18</v>
      </c>
      <c r="C8" s="156"/>
      <c r="D8" s="156"/>
      <c r="E8" s="156"/>
      <c r="F8" s="9"/>
    </row>
    <row r="9" spans="1:12" ht="20.25" customHeight="1" thickBot="1" x14ac:dyDescent="0.25">
      <c r="A9" s="2"/>
      <c r="B9" s="156" t="s">
        <v>241</v>
      </c>
      <c r="C9" s="156"/>
      <c r="D9" s="156"/>
      <c r="E9" s="156"/>
      <c r="F9" s="9"/>
      <c r="K9" s="111"/>
      <c r="L9" s="111"/>
    </row>
    <row r="10" spans="1:12" x14ac:dyDescent="0.2">
      <c r="A10" s="2"/>
      <c r="B10" s="1"/>
      <c r="C10" s="1"/>
      <c r="D10" s="1"/>
      <c r="E10" s="1"/>
      <c r="F10" s="9"/>
      <c r="H10" s="139" t="s">
        <v>72</v>
      </c>
      <c r="I10" s="140"/>
      <c r="J10" s="141"/>
      <c r="K10" s="140"/>
      <c r="L10" s="142"/>
    </row>
    <row r="11" spans="1:12" s="4" customFormat="1" ht="46.5" customHeight="1" x14ac:dyDescent="0.2">
      <c r="A11" s="2"/>
      <c r="B11" s="3" t="s">
        <v>51</v>
      </c>
      <c r="C11" s="151" t="str">
        <f>IF($C$15&gt;0,VLOOKUP($C$15,'Lista Proyectos'!$A$3:$I$42,3,0)," ")</f>
        <v xml:space="preserve"> </v>
      </c>
      <c r="D11" s="152"/>
      <c r="E11" s="153"/>
      <c r="F11" s="9"/>
      <c r="H11" s="143" t="s">
        <v>62</v>
      </c>
      <c r="I11" s="149" t="s">
        <v>69</v>
      </c>
      <c r="J11" s="149"/>
      <c r="K11" s="149"/>
      <c r="L11" s="150"/>
    </row>
    <row r="12" spans="1:12" s="4" customFormat="1" ht="9.75" customHeight="1" x14ac:dyDescent="0.2">
      <c r="A12" s="2"/>
      <c r="B12" s="3"/>
      <c r="C12" s="5"/>
      <c r="D12" s="5"/>
      <c r="E12" s="5"/>
      <c r="F12" s="9"/>
      <c r="H12" s="143"/>
      <c r="I12" s="144"/>
      <c r="J12" s="144"/>
      <c r="K12" s="144"/>
      <c r="L12" s="145"/>
    </row>
    <row r="13" spans="1:12" s="4" customFormat="1" ht="30.75" customHeight="1" x14ac:dyDescent="0.2">
      <c r="A13" s="2"/>
      <c r="B13" s="3" t="s">
        <v>42</v>
      </c>
      <c r="C13" s="151" t="str">
        <f>IF($C$15&gt;0,VLOOKUP($C$15,'Lista Proyectos'!$A$3:$I$42,4,0)," ")</f>
        <v xml:space="preserve"> </v>
      </c>
      <c r="D13" s="152"/>
      <c r="E13" s="153"/>
      <c r="F13" s="9"/>
      <c r="H13" s="143" t="s">
        <v>63</v>
      </c>
      <c r="I13" s="149" t="s">
        <v>70</v>
      </c>
      <c r="J13" s="149"/>
      <c r="K13" s="149"/>
      <c r="L13" s="150"/>
    </row>
    <row r="14" spans="1:12" s="4" customFormat="1" ht="9.75" customHeight="1" x14ac:dyDescent="0.2">
      <c r="A14" s="2"/>
      <c r="B14" s="3"/>
      <c r="C14" s="5"/>
      <c r="D14" s="5"/>
      <c r="E14" s="5"/>
      <c r="F14" s="9"/>
      <c r="H14" s="143"/>
      <c r="I14" s="144"/>
      <c r="J14" s="144"/>
      <c r="K14" s="144"/>
      <c r="L14" s="145"/>
    </row>
    <row r="15" spans="1:12" s="4" customFormat="1" ht="25.5" customHeight="1" x14ac:dyDescent="0.2">
      <c r="A15" s="2"/>
      <c r="B15" s="3" t="s">
        <v>15</v>
      </c>
      <c r="C15" s="98"/>
      <c r="D15" s="31" t="s">
        <v>26</v>
      </c>
      <c r="E15" s="80" t="str">
        <f>IF($C$15&gt;0,VLOOKUP($C$15,'Lista Proyectos'!$A$3:$I$42,6,0)," ")</f>
        <v xml:space="preserve"> </v>
      </c>
      <c r="F15" s="9"/>
      <c r="H15" s="143" t="s">
        <v>64</v>
      </c>
      <c r="I15" s="149" t="s">
        <v>71</v>
      </c>
      <c r="J15" s="149"/>
      <c r="K15" s="149"/>
      <c r="L15" s="150"/>
    </row>
    <row r="16" spans="1:12" s="4" customFormat="1" ht="8.25" customHeight="1" thickBot="1" x14ac:dyDescent="0.25">
      <c r="A16" s="2"/>
      <c r="B16" s="1"/>
      <c r="C16" s="5"/>
      <c r="D16" s="30"/>
      <c r="E16" s="1"/>
      <c r="F16" s="9"/>
      <c r="H16" s="146"/>
      <c r="I16" s="147"/>
      <c r="J16" s="147"/>
      <c r="K16" s="147"/>
      <c r="L16" s="148"/>
    </row>
    <row r="17" spans="1:6" s="4" customFormat="1" ht="28.5" customHeight="1" x14ac:dyDescent="0.2">
      <c r="A17" s="2"/>
      <c r="B17" s="3" t="s">
        <v>16</v>
      </c>
      <c r="C17" s="79" t="str">
        <f>IF($C$15&gt;0,VLOOKUP($C$15,'Lista Proyectos'!$A$3:$I$42,9,0)," ")</f>
        <v xml:space="preserve"> </v>
      </c>
      <c r="D17" s="31" t="s">
        <v>27</v>
      </c>
      <c r="E17" s="81" t="str">
        <f>IF($C$15&gt;0,VLOOKUP($C$15,'Lista Proyectos'!$A$3:$I$42,7,0)," ")</f>
        <v xml:space="preserve"> </v>
      </c>
      <c r="F17" s="9"/>
    </row>
    <row r="18" spans="1:6" s="4" customFormat="1" ht="8.25" customHeight="1" x14ac:dyDescent="0.2">
      <c r="A18" s="2"/>
      <c r="B18" s="1"/>
      <c r="C18" s="5"/>
      <c r="D18" s="30"/>
      <c r="E18" s="1"/>
      <c r="F18" s="9"/>
    </row>
    <row r="19" spans="1:6" s="4" customFormat="1" ht="20.25" customHeight="1" x14ac:dyDescent="0.2">
      <c r="A19" s="2"/>
      <c r="B19" s="3" t="s">
        <v>17</v>
      </c>
      <c r="C19" s="99"/>
      <c r="D19" s="31" t="s">
        <v>28</v>
      </c>
      <c r="E19" s="81" t="str">
        <f>IF($C$15&gt;0,VLOOKUP($C$15,'Lista Proyectos'!$A$3:$I$42,8,0)," ")</f>
        <v xml:space="preserve"> </v>
      </c>
      <c r="F19" s="9"/>
    </row>
    <row r="20" spans="1:6" s="4" customFormat="1" x14ac:dyDescent="0.2">
      <c r="A20" s="2"/>
      <c r="B20" s="1"/>
      <c r="C20" s="5"/>
      <c r="D20" s="1"/>
      <c r="E20" s="1"/>
      <c r="F20" s="9"/>
    </row>
    <row r="21" spans="1:6" ht="0.75" customHeight="1" x14ac:dyDescent="0.2">
      <c r="A21" s="2"/>
      <c r="B21" s="1"/>
      <c r="C21" s="1"/>
      <c r="D21" s="1"/>
      <c r="E21" s="1"/>
      <c r="F21" s="9"/>
    </row>
    <row r="22" spans="1:6" s="15" customFormat="1" ht="30" customHeight="1" x14ac:dyDescent="0.2">
      <c r="A22" s="13"/>
      <c r="B22" s="12" t="s">
        <v>7</v>
      </c>
      <c r="C22" s="157" t="s">
        <v>8</v>
      </c>
      <c r="D22" s="158"/>
      <c r="E22" s="12" t="s">
        <v>52</v>
      </c>
      <c r="F22" s="14"/>
    </row>
    <row r="23" spans="1:6" s="6" customFormat="1" ht="24" customHeight="1" x14ac:dyDescent="0.2">
      <c r="A23" s="10"/>
      <c r="B23" s="159" t="s">
        <v>32</v>
      </c>
      <c r="C23" s="23" t="s">
        <v>30</v>
      </c>
      <c r="D23" s="16"/>
      <c r="E23" s="43">
        <f>SUMIF('Detalle Gastos'!$E$13:$E$24,'Resumen Anexo 1 - Inst. Privada'!C23,'Detalle Gastos'!$L$13:$L$24)</f>
        <v>0</v>
      </c>
      <c r="F23" s="11"/>
    </row>
    <row r="24" spans="1:6" ht="24" customHeight="1" x14ac:dyDescent="0.2">
      <c r="A24" s="2"/>
      <c r="B24" s="160"/>
      <c r="C24" s="23" t="s">
        <v>31</v>
      </c>
      <c r="D24" s="16"/>
      <c r="E24" s="43">
        <f>SUMIF('Detalle Gastos'!$E$13:$E$24,'Resumen Anexo 1 - Inst. Privada'!C24,'Detalle Gastos'!$L$13:$L$24)</f>
        <v>0</v>
      </c>
      <c r="F24" s="9"/>
    </row>
    <row r="25" spans="1:6" ht="24" customHeight="1" x14ac:dyDescent="0.2">
      <c r="A25" s="2"/>
      <c r="B25" s="159" t="s">
        <v>33</v>
      </c>
      <c r="C25" s="23" t="s">
        <v>34</v>
      </c>
      <c r="D25" s="16"/>
      <c r="E25" s="43">
        <f>SUMIF('Detalle Gastos'!$E$13:$E$24,'Resumen Anexo 1 - Inst. Privada'!C25,'Detalle Gastos'!$L$13:$L$24)</f>
        <v>0</v>
      </c>
      <c r="F25" s="9"/>
    </row>
    <row r="26" spans="1:6" ht="24" customHeight="1" x14ac:dyDescent="0.2">
      <c r="A26" s="2"/>
      <c r="B26" s="161"/>
      <c r="C26" s="23" t="s">
        <v>35</v>
      </c>
      <c r="D26" s="16"/>
      <c r="E26" s="43">
        <f>SUMIF('Detalle Gastos'!$E$13:$E$24,'Resumen Anexo 1 - Inst. Privada'!C26,'Detalle Gastos'!$L$13:$L$24)</f>
        <v>0</v>
      </c>
      <c r="F26" s="9"/>
    </row>
    <row r="27" spans="1:6" ht="24" customHeight="1" x14ac:dyDescent="0.2">
      <c r="A27" s="2"/>
      <c r="B27" s="161"/>
      <c r="C27" s="23" t="s">
        <v>36</v>
      </c>
      <c r="D27" s="16"/>
      <c r="E27" s="43">
        <f>SUMIF('Detalle Gastos'!$E$13:$E$24,'Resumen Anexo 1 - Inst. Privada'!C27,'Detalle Gastos'!$L$13:$L$24)</f>
        <v>0</v>
      </c>
      <c r="F27" s="9"/>
    </row>
    <row r="28" spans="1:6" ht="24" customHeight="1" x14ac:dyDescent="0.2">
      <c r="A28" s="2"/>
      <c r="B28" s="160"/>
      <c r="C28" s="23" t="s">
        <v>37</v>
      </c>
      <c r="D28" s="16"/>
      <c r="E28" s="43">
        <f>SUMIF('Detalle Gastos'!$E$13:$E$24,'Resumen Anexo 1 - Inst. Privada'!C28,'Detalle Gastos'!$L$13:$L$24)</f>
        <v>0</v>
      </c>
      <c r="F28" s="9"/>
    </row>
    <row r="29" spans="1:6" ht="24" customHeight="1" x14ac:dyDescent="0.2">
      <c r="A29" s="2"/>
      <c r="B29" s="8"/>
      <c r="C29" s="154" t="s">
        <v>5</v>
      </c>
      <c r="D29" s="155"/>
      <c r="E29" s="44">
        <f>IF($C$15&gt;0,VLOOKUP($C$15,'Lista Proyectos'!$A$3:$I$42,5,0),0)</f>
        <v>0</v>
      </c>
      <c r="F29" s="9"/>
    </row>
    <row r="30" spans="1:6" ht="24" customHeight="1" x14ac:dyDescent="0.2">
      <c r="A30" s="2"/>
      <c r="B30" s="8"/>
      <c r="C30" s="154" t="s">
        <v>58</v>
      </c>
      <c r="D30" s="155"/>
      <c r="E30" s="44">
        <v>0</v>
      </c>
      <c r="F30" s="9"/>
    </row>
    <row r="31" spans="1:6" ht="24" customHeight="1" x14ac:dyDescent="0.2">
      <c r="A31" s="2"/>
      <c r="B31" s="8"/>
      <c r="C31" s="154" t="s">
        <v>59</v>
      </c>
      <c r="D31" s="155"/>
      <c r="E31" s="44">
        <f>SUM(E23:E28)</f>
        <v>0</v>
      </c>
      <c r="F31" s="9"/>
    </row>
    <row r="32" spans="1:6" ht="24" customHeight="1" x14ac:dyDescent="0.2">
      <c r="A32" s="2"/>
      <c r="B32" s="8"/>
      <c r="C32" s="154" t="s">
        <v>60</v>
      </c>
      <c r="D32" s="155"/>
      <c r="E32" s="44">
        <f>E29-E30-E31</f>
        <v>0</v>
      </c>
      <c r="F32" s="9"/>
    </row>
    <row r="33" spans="1:6" ht="24" customHeight="1" x14ac:dyDescent="0.2">
      <c r="A33" s="2"/>
      <c r="B33" s="8"/>
      <c r="C33" s="154" t="s">
        <v>61</v>
      </c>
      <c r="D33" s="155"/>
      <c r="E33" s="45">
        <f>+IF(E29&gt;0,E32/E29,0)</f>
        <v>0</v>
      </c>
      <c r="F33" s="9"/>
    </row>
    <row r="34" spans="1:6" x14ac:dyDescent="0.2">
      <c r="A34" s="2"/>
      <c r="B34" s="1"/>
      <c r="C34" s="1"/>
      <c r="D34" s="1"/>
      <c r="E34" s="1"/>
      <c r="F34" s="9"/>
    </row>
    <row r="35" spans="1:6" x14ac:dyDescent="0.2">
      <c r="A35" s="2"/>
      <c r="B35" s="1"/>
      <c r="C35" s="1"/>
      <c r="D35" s="1"/>
      <c r="E35" s="1"/>
      <c r="F35" s="9"/>
    </row>
    <row r="36" spans="1:6" x14ac:dyDescent="0.2">
      <c r="A36" s="2"/>
      <c r="B36" s="1"/>
      <c r="C36" s="1"/>
      <c r="D36" s="1"/>
      <c r="E36" s="1"/>
      <c r="F36" s="9"/>
    </row>
    <row r="37" spans="1:6" x14ac:dyDescent="0.2">
      <c r="A37" s="2"/>
      <c r="B37" s="1"/>
      <c r="C37" s="1"/>
      <c r="D37" s="1"/>
      <c r="E37" s="24"/>
      <c r="F37" s="9"/>
    </row>
    <row r="38" spans="1:6" x14ac:dyDescent="0.2">
      <c r="A38" s="2"/>
      <c r="B38" s="1"/>
      <c r="C38" s="1"/>
      <c r="D38" s="1"/>
      <c r="E38" s="1"/>
      <c r="F38" s="9"/>
    </row>
    <row r="39" spans="1:6" x14ac:dyDescent="0.2">
      <c r="A39" s="2"/>
      <c r="B39" s="17" t="str">
        <f>IF($C$15&gt;0,VLOOKUP($C$15,'Lista Proyectos'!$A$3:$I$42,2,0)," ")</f>
        <v xml:space="preserve"> </v>
      </c>
      <c r="C39" s="1"/>
      <c r="D39" s="97" t="s">
        <v>44</v>
      </c>
      <c r="E39" s="88"/>
      <c r="F39" s="9"/>
    </row>
    <row r="40" spans="1:6" ht="15" customHeight="1" x14ac:dyDescent="0.2">
      <c r="A40" s="2"/>
      <c r="B40" s="86" t="s">
        <v>232</v>
      </c>
      <c r="C40" s="1"/>
      <c r="D40" s="86" t="s">
        <v>43</v>
      </c>
      <c r="E40" s="88"/>
      <c r="F40" s="9"/>
    </row>
    <row r="41" spans="1:6" x14ac:dyDescent="0.2">
      <c r="A41" s="2"/>
      <c r="B41" s="1"/>
      <c r="C41" s="1"/>
      <c r="D41" s="1"/>
      <c r="E41" s="1"/>
      <c r="F41" s="9"/>
    </row>
    <row r="42" spans="1:6" x14ac:dyDescent="0.2">
      <c r="A42" s="2"/>
      <c r="B42" s="1"/>
      <c r="C42" s="1"/>
      <c r="D42" s="1"/>
      <c r="E42" s="1"/>
      <c r="F42" s="9"/>
    </row>
    <row r="43" spans="1:6" x14ac:dyDescent="0.2">
      <c r="A43" s="2"/>
      <c r="B43" s="1"/>
      <c r="C43" s="1"/>
      <c r="D43" s="1"/>
      <c r="E43" s="1"/>
      <c r="F43" s="9"/>
    </row>
    <row r="44" spans="1:6" x14ac:dyDescent="0.2">
      <c r="A44" s="2"/>
      <c r="B44" s="1"/>
      <c r="C44" s="85" t="str">
        <f>IF($C$15&gt;0,VLOOKUP($C$15,'Lista Proyectos'!$A$3:$J$42,10,0)," ")</f>
        <v xml:space="preserve"> </v>
      </c>
      <c r="D44" s="88"/>
      <c r="E44" s="1"/>
      <c r="F44" s="9"/>
    </row>
    <row r="45" spans="1:6" ht="18" customHeight="1" x14ac:dyDescent="0.2">
      <c r="A45" s="2"/>
      <c r="B45" s="1"/>
      <c r="C45" s="86" t="s">
        <v>45</v>
      </c>
      <c r="D45" s="88"/>
      <c r="E45" s="1"/>
      <c r="F45" s="9"/>
    </row>
    <row r="46" spans="1:6" ht="15.75" customHeight="1" thickBot="1" x14ac:dyDescent="0.25">
      <c r="A46" s="25"/>
      <c r="B46" s="26"/>
      <c r="C46" s="26"/>
      <c r="D46" s="26"/>
      <c r="E46" s="26"/>
      <c r="F46" s="27"/>
    </row>
    <row r="47" spans="1:6" s="29" customFormat="1" x14ac:dyDescent="0.2">
      <c r="B47" s="28"/>
      <c r="C47" s="28"/>
    </row>
    <row r="48" spans="1:6" s="29" customFormat="1" x14ac:dyDescent="0.2">
      <c r="B48" s="28"/>
      <c r="C48" s="28"/>
    </row>
    <row r="49" spans="2:3" s="29" customFormat="1" x14ac:dyDescent="0.2">
      <c r="B49" s="28"/>
      <c r="C49" s="28"/>
    </row>
    <row r="50" spans="2:3" s="29" customFormat="1" x14ac:dyDescent="0.2">
      <c r="B50" s="28"/>
      <c r="C50" s="28"/>
    </row>
    <row r="51" spans="2:3" s="29" customFormat="1" x14ac:dyDescent="0.2">
      <c r="B51" s="28"/>
      <c r="C51" s="28"/>
    </row>
    <row r="52" spans="2:3" s="29" customFormat="1" x14ac:dyDescent="0.2">
      <c r="B52" s="28"/>
      <c r="C52" s="28"/>
    </row>
    <row r="53" spans="2:3" s="29" customFormat="1" x14ac:dyDescent="0.2">
      <c r="B53" s="28"/>
      <c r="C53" s="28"/>
    </row>
    <row r="54" spans="2:3" s="29" customFormat="1" x14ac:dyDescent="0.2">
      <c r="B54" s="28"/>
      <c r="C54" s="28"/>
    </row>
  </sheetData>
  <mergeCells count="16">
    <mergeCell ref="C30:D30"/>
    <mergeCell ref="C31:D31"/>
    <mergeCell ref="C32:D32"/>
    <mergeCell ref="C33:D33"/>
    <mergeCell ref="B23:B24"/>
    <mergeCell ref="B25:B28"/>
    <mergeCell ref="B7:E7"/>
    <mergeCell ref="B8:E8"/>
    <mergeCell ref="B9:E9"/>
    <mergeCell ref="C11:E11"/>
    <mergeCell ref="C22:D22"/>
    <mergeCell ref="I15:L15"/>
    <mergeCell ref="I11:L11"/>
    <mergeCell ref="I13:L13"/>
    <mergeCell ref="C13:E13"/>
    <mergeCell ref="C29:D29"/>
  </mergeCells>
  <phoneticPr fontId="0" type="noConversion"/>
  <printOptions horizontalCentered="1"/>
  <pageMargins left="0" right="0" top="0.59055118110236227" bottom="0.78740157480314965" header="0" footer="0.39370078740157483"/>
  <pageSetup scale="80" orientation="portrait" r:id="rId1"/>
  <headerFooter alignWithMargins="0">
    <oddFooter>&amp;L&amp;A - &amp;F
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 Proyectos'!$A$3:$A$42</xm:f>
          </x14:formula1>
          <xm:sqref>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31"/>
  <sheetViews>
    <sheetView zoomScale="90" zoomScaleNormal="90" workbookViewId="0">
      <selection activeCell="E13" sqref="E13"/>
    </sheetView>
  </sheetViews>
  <sheetFormatPr baseColWidth="10" defaultColWidth="11.42578125" defaultRowHeight="12.75" x14ac:dyDescent="0.2"/>
  <cols>
    <col min="1" max="1" width="3.7109375" style="46" customWidth="1"/>
    <col min="2" max="2" width="3.42578125" style="46" customWidth="1"/>
    <col min="3" max="3" width="5.42578125" style="118" customWidth="1"/>
    <col min="4" max="4" width="16.85546875" style="46" customWidth="1"/>
    <col min="5" max="5" width="32.42578125" style="46" customWidth="1"/>
    <col min="6" max="6" width="14.28515625" style="46" customWidth="1"/>
    <col min="7" max="7" width="22.42578125" style="46" customWidth="1"/>
    <col min="8" max="8" width="44.42578125" style="46" customWidth="1"/>
    <col min="9" max="9" width="14.140625" style="46" customWidth="1"/>
    <col min="10" max="10" width="10.7109375" style="46" customWidth="1"/>
    <col min="11" max="11" width="10.85546875" style="46" customWidth="1"/>
    <col min="12" max="12" width="15" style="46" customWidth="1"/>
    <col min="13" max="13" width="3.5703125" style="46" customWidth="1"/>
    <col min="14" max="16384" width="11.42578125" style="46"/>
  </cols>
  <sheetData>
    <row r="1" spans="2:13" ht="13.5" thickBot="1" x14ac:dyDescent="0.25"/>
    <row r="2" spans="2:13" ht="20.25" customHeight="1" x14ac:dyDescent="0.2">
      <c r="B2" s="47"/>
      <c r="C2" s="119"/>
      <c r="D2" s="48"/>
      <c r="E2" s="48"/>
      <c r="F2" s="49"/>
      <c r="G2" s="48"/>
      <c r="H2" s="48"/>
      <c r="I2" s="50"/>
      <c r="J2" s="50"/>
      <c r="K2" s="50"/>
      <c r="L2" s="48"/>
      <c r="M2" s="51"/>
    </row>
    <row r="3" spans="2:13" ht="20.25" customHeight="1" x14ac:dyDescent="0.2">
      <c r="B3" s="52"/>
      <c r="C3" s="117"/>
      <c r="D3" s="54"/>
      <c r="E3" s="54"/>
      <c r="F3" s="55"/>
      <c r="G3" s="73" t="s">
        <v>18</v>
      </c>
      <c r="H3" s="58"/>
      <c r="I3" s="74"/>
      <c r="J3" s="75"/>
      <c r="K3" s="76" t="s">
        <v>50</v>
      </c>
      <c r="L3" s="77">
        <f ca="1">+'Resumen Anexo 1 - Inst. Privada'!$E$3</f>
        <v>42408</v>
      </c>
      <c r="M3" s="57"/>
    </row>
    <row r="4" spans="2:13" ht="20.25" customHeight="1" x14ac:dyDescent="0.2">
      <c r="B4" s="52"/>
      <c r="C4" s="90"/>
      <c r="D4" s="53"/>
      <c r="E4" s="53"/>
      <c r="F4" s="58"/>
      <c r="G4" s="162" t="s">
        <v>241</v>
      </c>
      <c r="H4" s="162"/>
      <c r="I4" s="162"/>
      <c r="J4" s="59"/>
      <c r="K4" s="59"/>
      <c r="L4" s="58"/>
      <c r="M4" s="60"/>
    </row>
    <row r="5" spans="2:13" ht="20.25" customHeight="1" x14ac:dyDescent="0.2">
      <c r="B5" s="52"/>
      <c r="C5" s="90"/>
      <c r="D5" s="53"/>
      <c r="E5" s="53"/>
      <c r="F5" s="58"/>
      <c r="G5" s="89" t="s">
        <v>47</v>
      </c>
      <c r="H5" s="112">
        <f>+'Resumen Anexo 1 - Inst. Privada'!$C$15</f>
        <v>0</v>
      </c>
      <c r="I5" s="76" t="s">
        <v>46</v>
      </c>
      <c r="J5" s="113">
        <f>+'Resumen Anexo 1 - Inst. Privada'!$C$19</f>
        <v>0</v>
      </c>
      <c r="K5" s="59"/>
      <c r="L5" s="58"/>
      <c r="M5" s="60"/>
    </row>
    <row r="6" spans="2:13" ht="20.25" customHeight="1" x14ac:dyDescent="0.2">
      <c r="B6" s="52"/>
      <c r="C6" s="120"/>
      <c r="D6" s="61"/>
      <c r="E6" s="61"/>
      <c r="F6" s="62"/>
      <c r="G6" s="89" t="s">
        <v>48</v>
      </c>
      <c r="H6" s="112" t="str">
        <f>+'Resumen Anexo 1 - Inst. Privada'!$C$17</f>
        <v xml:space="preserve"> </v>
      </c>
      <c r="I6" s="89" t="s">
        <v>49</v>
      </c>
      <c r="J6" s="114">
        <v>1</v>
      </c>
      <c r="K6" s="59"/>
      <c r="L6" s="58"/>
      <c r="M6" s="60"/>
    </row>
    <row r="7" spans="2:13" ht="20.25" customHeight="1" thickBot="1" x14ac:dyDescent="0.25">
      <c r="B7" s="52"/>
      <c r="C7" s="120"/>
      <c r="D7" s="61"/>
      <c r="E7" s="61"/>
      <c r="F7" s="62"/>
      <c r="G7" s="89"/>
      <c r="H7" s="89"/>
      <c r="I7" s="89"/>
      <c r="J7" s="78"/>
      <c r="K7" s="59"/>
      <c r="L7" s="58"/>
      <c r="M7" s="60"/>
    </row>
    <row r="8" spans="2:13" ht="18" customHeight="1" x14ac:dyDescent="0.2">
      <c r="B8" s="52"/>
      <c r="C8" s="120"/>
      <c r="D8" s="125" t="s">
        <v>72</v>
      </c>
      <c r="E8" s="126"/>
      <c r="F8" s="127"/>
      <c r="G8" s="128"/>
      <c r="H8" s="129"/>
      <c r="I8" s="89"/>
      <c r="J8" s="78"/>
      <c r="K8" s="59"/>
      <c r="L8" s="58"/>
      <c r="M8" s="60"/>
    </row>
    <row r="9" spans="2:13" ht="18" customHeight="1" x14ac:dyDescent="0.2">
      <c r="B9" s="52"/>
      <c r="C9" s="120"/>
      <c r="D9" s="130" t="s">
        <v>74</v>
      </c>
      <c r="E9" s="131"/>
      <c r="F9" s="132"/>
      <c r="G9" s="133"/>
      <c r="H9" s="134"/>
      <c r="I9" s="89"/>
      <c r="J9" s="78"/>
      <c r="K9" s="59"/>
      <c r="L9" s="58"/>
      <c r="M9" s="60"/>
    </row>
    <row r="10" spans="2:13" ht="18" customHeight="1" thickBot="1" x14ac:dyDescent="0.25">
      <c r="B10" s="52"/>
      <c r="C10" s="90"/>
      <c r="D10" s="135" t="s">
        <v>73</v>
      </c>
      <c r="E10" s="136"/>
      <c r="F10" s="136"/>
      <c r="G10" s="136"/>
      <c r="H10" s="137"/>
      <c r="I10" s="56"/>
      <c r="J10" s="56"/>
      <c r="K10" s="56"/>
      <c r="L10" s="56"/>
      <c r="M10" s="60"/>
    </row>
    <row r="11" spans="2:13" ht="18" customHeight="1" thickBot="1" x14ac:dyDescent="0.25">
      <c r="B11" s="52"/>
      <c r="C11" s="121"/>
      <c r="D11" s="58"/>
      <c r="E11" s="61"/>
      <c r="F11" s="53"/>
      <c r="G11" s="53"/>
      <c r="H11" s="53"/>
      <c r="I11" s="56"/>
      <c r="J11" s="56"/>
      <c r="K11" s="56"/>
      <c r="L11" s="56"/>
      <c r="M11" s="60"/>
    </row>
    <row r="12" spans="2:13" s="66" customFormat="1" ht="49.5" customHeight="1" thickBot="1" x14ac:dyDescent="0.25">
      <c r="B12" s="64"/>
      <c r="C12" s="124" t="s">
        <v>9</v>
      </c>
      <c r="D12" s="71" t="s">
        <v>11</v>
      </c>
      <c r="E12" s="71" t="s">
        <v>10</v>
      </c>
      <c r="F12" s="71" t="s">
        <v>0</v>
      </c>
      <c r="G12" s="71" t="s">
        <v>1</v>
      </c>
      <c r="H12" s="71" t="s">
        <v>4</v>
      </c>
      <c r="I12" s="71" t="s">
        <v>6</v>
      </c>
      <c r="J12" s="71" t="s">
        <v>3</v>
      </c>
      <c r="K12" s="71" t="s">
        <v>2</v>
      </c>
      <c r="L12" s="72" t="s">
        <v>41</v>
      </c>
      <c r="M12" s="65"/>
    </row>
    <row r="13" spans="2:13" ht="29.25" customHeight="1" x14ac:dyDescent="0.2">
      <c r="B13" s="52"/>
      <c r="C13" s="122">
        <v>1</v>
      </c>
      <c r="D13" s="94" t="str">
        <f>IF(E13&gt;0,VLOOKUP(E13,Listas!$B$3:$C$8,2,0)," ")</f>
        <v xml:space="preserve"> </v>
      </c>
      <c r="E13" s="100"/>
      <c r="F13" s="101"/>
      <c r="G13" s="92"/>
      <c r="H13" s="92"/>
      <c r="I13" s="92"/>
      <c r="J13" s="101"/>
      <c r="K13" s="102"/>
      <c r="L13" s="103"/>
      <c r="M13" s="60"/>
    </row>
    <row r="14" spans="2:13" ht="29.25" customHeight="1" x14ac:dyDescent="0.2">
      <c r="B14" s="52"/>
      <c r="C14" s="122">
        <f>+C13+1</f>
        <v>2</v>
      </c>
      <c r="D14" s="95" t="str">
        <f>IF(E14&gt;0,VLOOKUP(E14,Listas!$B$3:$C$8,2,0)," ")</f>
        <v xml:space="preserve"> </v>
      </c>
      <c r="E14" s="100"/>
      <c r="F14" s="104"/>
      <c r="G14" s="93"/>
      <c r="H14" s="93"/>
      <c r="I14" s="93"/>
      <c r="J14" s="104"/>
      <c r="K14" s="105"/>
      <c r="L14" s="106"/>
      <c r="M14" s="60"/>
    </row>
    <row r="15" spans="2:13" ht="29.25" customHeight="1" x14ac:dyDescent="0.2">
      <c r="B15" s="52"/>
      <c r="C15" s="122">
        <v>3</v>
      </c>
      <c r="D15" s="95" t="str">
        <f>IF(E15&gt;0,VLOOKUP(E15,Listas!$B$3:$C$8,2,0)," ")</f>
        <v xml:space="preserve"> </v>
      </c>
      <c r="E15" s="100"/>
      <c r="F15" s="104"/>
      <c r="G15" s="93"/>
      <c r="H15" s="93"/>
      <c r="I15" s="93"/>
      <c r="J15" s="104"/>
      <c r="K15" s="105"/>
      <c r="L15" s="106"/>
      <c r="M15" s="60"/>
    </row>
    <row r="16" spans="2:13" ht="29.25" customHeight="1" x14ac:dyDescent="0.2">
      <c r="B16" s="52"/>
      <c r="C16" s="122">
        <v>3</v>
      </c>
      <c r="D16" s="95" t="str">
        <f>IF(E16&gt;0,VLOOKUP(E16,Listas!$B$3:$C$8,2,0)," ")</f>
        <v xml:space="preserve"> </v>
      </c>
      <c r="E16" s="100"/>
      <c r="F16" s="104"/>
      <c r="G16" s="93"/>
      <c r="H16" s="93"/>
      <c r="I16" s="93"/>
      <c r="J16" s="104"/>
      <c r="K16" s="105"/>
      <c r="L16" s="106"/>
      <c r="M16" s="60"/>
    </row>
    <row r="17" spans="2:13" ht="29.25" customHeight="1" x14ac:dyDescent="0.2">
      <c r="B17" s="52"/>
      <c r="C17" s="122">
        <v>4</v>
      </c>
      <c r="D17" s="95" t="str">
        <f>IF(E17&gt;0,VLOOKUP(E17,Listas!$B$3:$C$8,2,0)," ")</f>
        <v xml:space="preserve"> </v>
      </c>
      <c r="E17" s="100"/>
      <c r="F17" s="104"/>
      <c r="G17" s="93"/>
      <c r="H17" s="93"/>
      <c r="I17" s="93"/>
      <c r="J17" s="104"/>
      <c r="K17" s="105"/>
      <c r="L17" s="106"/>
      <c r="M17" s="60"/>
    </row>
    <row r="18" spans="2:13" ht="29.25" customHeight="1" x14ac:dyDescent="0.2">
      <c r="B18" s="52"/>
      <c r="C18" s="122">
        <v>5</v>
      </c>
      <c r="D18" s="95" t="str">
        <f>IF(E18&gt;0,VLOOKUP(E18,Listas!$B$3:$C$8,2,0)," ")</f>
        <v xml:space="preserve"> </v>
      </c>
      <c r="E18" s="100"/>
      <c r="F18" s="104"/>
      <c r="G18" s="93"/>
      <c r="H18" s="93"/>
      <c r="I18" s="93"/>
      <c r="J18" s="104"/>
      <c r="K18" s="105"/>
      <c r="L18" s="106"/>
      <c r="M18" s="60"/>
    </row>
    <row r="19" spans="2:13" ht="29.25" customHeight="1" x14ac:dyDescent="0.2">
      <c r="B19" s="52"/>
      <c r="C19" s="122">
        <v>6</v>
      </c>
      <c r="D19" s="95" t="str">
        <f>IF(E19&gt;0,VLOOKUP(E19,Listas!$B$3:$C$8,2,0)," ")</f>
        <v xml:space="preserve"> </v>
      </c>
      <c r="E19" s="100"/>
      <c r="F19" s="104"/>
      <c r="G19" s="93"/>
      <c r="H19" s="93"/>
      <c r="I19" s="93"/>
      <c r="J19" s="104"/>
      <c r="K19" s="105"/>
      <c r="L19" s="106"/>
      <c r="M19" s="60"/>
    </row>
    <row r="20" spans="2:13" ht="29.25" customHeight="1" x14ac:dyDescent="0.2">
      <c r="B20" s="52"/>
      <c r="C20" s="122">
        <v>7</v>
      </c>
      <c r="D20" s="95" t="str">
        <f>IF(E20&gt;0,VLOOKUP(E20,Listas!$B$3:$C$8,2,0)," ")</f>
        <v xml:space="preserve"> </v>
      </c>
      <c r="E20" s="100"/>
      <c r="F20" s="104"/>
      <c r="G20" s="93"/>
      <c r="H20" s="93"/>
      <c r="I20" s="93"/>
      <c r="J20" s="104"/>
      <c r="K20" s="105"/>
      <c r="L20" s="106"/>
      <c r="M20" s="60"/>
    </row>
    <row r="21" spans="2:13" ht="29.25" customHeight="1" x14ac:dyDescent="0.2">
      <c r="B21" s="52"/>
      <c r="C21" s="122">
        <v>8</v>
      </c>
      <c r="D21" s="95" t="str">
        <f>IF(E21&gt;0,VLOOKUP(E21,Listas!$B$3:$C$8,2,0)," ")</f>
        <v xml:space="preserve"> </v>
      </c>
      <c r="E21" s="100"/>
      <c r="F21" s="104"/>
      <c r="G21" s="93"/>
      <c r="H21" s="93"/>
      <c r="I21" s="93"/>
      <c r="J21" s="104"/>
      <c r="K21" s="105"/>
      <c r="L21" s="106"/>
      <c r="M21" s="60"/>
    </row>
    <row r="22" spans="2:13" ht="29.25" customHeight="1" x14ac:dyDescent="0.2">
      <c r="B22" s="52"/>
      <c r="C22" s="122">
        <v>9</v>
      </c>
      <c r="D22" s="95" t="str">
        <f>IF(E22&gt;0,VLOOKUP(E22,Listas!$B$3:$C$8,2,0)," ")</f>
        <v xml:space="preserve"> </v>
      </c>
      <c r="E22" s="100"/>
      <c r="F22" s="104"/>
      <c r="G22" s="93"/>
      <c r="H22" s="93"/>
      <c r="I22" s="93"/>
      <c r="J22" s="104"/>
      <c r="K22" s="105"/>
      <c r="L22" s="106"/>
      <c r="M22" s="60"/>
    </row>
    <row r="23" spans="2:13" ht="29.25" customHeight="1" x14ac:dyDescent="0.2">
      <c r="B23" s="52"/>
      <c r="C23" s="122">
        <v>10</v>
      </c>
      <c r="D23" s="95" t="str">
        <f>IF(E23&gt;0,VLOOKUP(E23,Listas!$B$3:$C$8,2,0)," ")</f>
        <v xml:space="preserve"> </v>
      </c>
      <c r="E23" s="100"/>
      <c r="F23" s="104"/>
      <c r="G23" s="93"/>
      <c r="H23" s="93"/>
      <c r="I23" s="93"/>
      <c r="J23" s="104"/>
      <c r="K23" s="105"/>
      <c r="L23" s="106"/>
      <c r="M23" s="60"/>
    </row>
    <row r="24" spans="2:13" ht="29.25" customHeight="1" thickBot="1" x14ac:dyDescent="0.25">
      <c r="B24" s="52"/>
      <c r="C24" s="123">
        <v>11</v>
      </c>
      <c r="D24" s="96" t="str">
        <f>IF(E24&gt;0,VLOOKUP(E24,Listas!$B$3:$C$8,2,0)," ")</f>
        <v xml:space="preserve"> </v>
      </c>
      <c r="E24" s="107"/>
      <c r="F24" s="108"/>
      <c r="G24" s="107"/>
      <c r="H24" s="107"/>
      <c r="I24" s="107"/>
      <c r="J24" s="108"/>
      <c r="K24" s="109"/>
      <c r="L24" s="110"/>
      <c r="M24" s="60"/>
    </row>
    <row r="25" spans="2:13" ht="36" customHeight="1" thickBot="1" x14ac:dyDescent="0.25">
      <c r="B25" s="52"/>
      <c r="C25" s="90"/>
      <c r="D25" s="163"/>
      <c r="E25" s="163"/>
      <c r="F25" s="53"/>
      <c r="G25" s="53"/>
      <c r="H25" s="53"/>
      <c r="I25" s="53"/>
      <c r="J25" s="53"/>
      <c r="K25" s="115" t="s">
        <v>12</v>
      </c>
      <c r="L25" s="116">
        <f>SUM(L13:L24)</f>
        <v>0</v>
      </c>
      <c r="M25" s="60"/>
    </row>
    <row r="26" spans="2:13" ht="24.95" customHeight="1" x14ac:dyDescent="0.2">
      <c r="B26" s="52"/>
      <c r="C26" s="90"/>
      <c r="D26" s="90"/>
      <c r="E26" s="90"/>
      <c r="F26" s="53"/>
      <c r="G26" s="53"/>
      <c r="H26" s="53"/>
      <c r="I26" s="53"/>
      <c r="J26" s="53"/>
      <c r="K26" s="53"/>
      <c r="L26" s="53"/>
      <c r="M26" s="60"/>
    </row>
    <row r="27" spans="2:13" ht="24.95" customHeight="1" x14ac:dyDescent="0.2">
      <c r="B27" s="52"/>
      <c r="C27" s="90"/>
      <c r="D27" s="53"/>
      <c r="E27" s="53"/>
      <c r="F27" s="58"/>
      <c r="G27" s="53"/>
      <c r="H27" s="53"/>
      <c r="I27" s="67"/>
      <c r="J27" s="67"/>
      <c r="K27" s="53"/>
      <c r="L27" s="53"/>
      <c r="M27" s="60"/>
    </row>
    <row r="28" spans="2:13" ht="16.5" customHeight="1" x14ac:dyDescent="0.2">
      <c r="B28" s="52"/>
      <c r="C28" s="90"/>
      <c r="D28" s="164" t="str">
        <f>+'Resumen Anexo 1 - Inst. Privada'!$B$39</f>
        <v xml:space="preserve"> </v>
      </c>
      <c r="E28" s="164"/>
      <c r="F28" s="53"/>
      <c r="G28" s="87" t="str">
        <f>+'Resumen Anexo 1 - Inst. Privada'!$D$39</f>
        <v>Nombre y Firma</v>
      </c>
      <c r="H28" s="68"/>
      <c r="I28" s="164" t="str">
        <f>+'Resumen Anexo 1 - Inst. Privada'!$C$44</f>
        <v xml:space="preserve"> </v>
      </c>
      <c r="J28" s="164"/>
      <c r="K28" s="53"/>
      <c r="L28" s="53"/>
      <c r="M28" s="138"/>
    </row>
    <row r="29" spans="2:13" ht="27.75" customHeight="1" x14ac:dyDescent="0.2">
      <c r="B29" s="52"/>
      <c r="C29" s="90"/>
      <c r="D29" s="165" t="str">
        <f>+'Resumen Anexo 1 - Inst. Privada'!B40</f>
        <v>Coordinador(a) Científico(a)</v>
      </c>
      <c r="E29" s="165"/>
      <c r="F29" s="53"/>
      <c r="G29" s="91" t="s">
        <v>43</v>
      </c>
      <c r="H29" s="68"/>
      <c r="I29" s="166" t="s">
        <v>45</v>
      </c>
      <c r="J29" s="166"/>
      <c r="K29" s="53"/>
      <c r="L29" s="53"/>
      <c r="M29" s="138"/>
    </row>
    <row r="30" spans="2:13" ht="18" customHeight="1" thickBot="1" x14ac:dyDescent="0.25">
      <c r="B30" s="69"/>
      <c r="C30" s="121"/>
      <c r="D30" s="63"/>
      <c r="E30" s="63"/>
      <c r="F30" s="63"/>
      <c r="G30" s="63"/>
      <c r="H30" s="63"/>
      <c r="I30" s="63"/>
      <c r="J30" s="63"/>
      <c r="K30" s="63"/>
      <c r="L30" s="63"/>
      <c r="M30" s="70"/>
    </row>
    <row r="31" spans="2:13" ht="10.5" customHeight="1" x14ac:dyDescent="0.2"/>
  </sheetData>
  <sheetProtection insertRows="0" deleteRows="0" sort="0"/>
  <autoFilter ref="A12:M12"/>
  <mergeCells count="6">
    <mergeCell ref="D25:E25"/>
    <mergeCell ref="D28:E28"/>
    <mergeCell ref="D29:E29"/>
    <mergeCell ref="I29:J29"/>
    <mergeCell ref="I28:J28"/>
    <mergeCell ref="G4:I4"/>
  </mergeCells>
  <dataValidations count="3">
    <dataValidation type="list" allowBlank="1" showInputMessage="1" showErrorMessage="1" error="Sólo se permite el ingreso de las categorias de personal definidas por FONDAP" sqref="I25:I26 I30:I15228">
      <formula1>Personal</formula1>
    </dataValidation>
    <dataValidation type="list" allowBlank="1" showInputMessage="1" showErrorMessage="1" error="Debe ingresar sólo categorias de personal admitidas por FONDAP" sqref="I15229:I19768">
      <formula1>"Personal"</formula1>
    </dataValidation>
    <dataValidation type="custom" allowBlank="1" showInputMessage="1" showErrorMessage="1" errorTitle="No llenar!" error="No debe ingresar datos en esta celda, se autocompleta al seleccionar el Sub-ïtem.-" sqref="D13:D24">
      <formula1>D13</formula1>
    </dataValidation>
  </dataValidations>
  <printOptions horizontalCentered="1"/>
  <pageMargins left="0" right="0" top="0.59055118110236227" bottom="0.78740157480314965" header="0" footer="0.39370078740157483"/>
  <pageSetup scale="70" orientation="landscape" r:id="rId1"/>
  <headerFooter alignWithMargins="0">
    <oddFooter>&amp;L&amp;A - &amp;F
&amp;D</oddFooter>
  </headerFooter>
  <ignoredErrors>
    <ignoredError sqref="C14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Listas!$B$3:$B$8</xm:f>
          </x14:formula1>
          <xm:sqref>E13:E24</xm:sqref>
        </x14:dataValidation>
        <x14:dataValidation type="list" errorStyle="warning" allowBlank="1" showInputMessage="1" showErrorMessage="1" errorTitle="Advertencia" error="Debe seleccionar un tipo de documento de la lista desplegable.-">
          <x14:formula1>
            <xm:f>Listas!$A$12:$A$15</xm:f>
          </x14:formula1>
          <xm:sqref>I13:I24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Listas</vt:lpstr>
      <vt:lpstr>Lista Proyectos</vt:lpstr>
      <vt:lpstr>Resumen Anexo 1 - Inst. Privada</vt:lpstr>
      <vt:lpstr>Detalle Gastos</vt:lpstr>
      <vt:lpstr>'Detalle Gastos'!Área_de_impresión</vt:lpstr>
      <vt:lpstr>'Resumen Anexo 1 - Inst. Privada'!Área_de_impresión</vt:lpstr>
      <vt:lpstr>'Detalle Gastos'!Títulos_a_imprimir</vt:lpstr>
    </vt:vector>
  </TitlesOfParts>
  <Company>Ministerio de Economia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cmorales</dc:creator>
  <cp:lastModifiedBy>Roxany Barahona Ligueno</cp:lastModifiedBy>
  <cp:lastPrinted>2015-02-23T13:58:48Z</cp:lastPrinted>
  <dcterms:created xsi:type="dcterms:W3CDTF">2001-04-26T16:13:16Z</dcterms:created>
  <dcterms:modified xsi:type="dcterms:W3CDTF">2016-02-08T15:53:11Z</dcterms:modified>
</cp:coreProperties>
</file>