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4\FORMULARIOS\"/>
    </mc:Choice>
  </mc:AlternateContent>
  <bookViews>
    <workbookView xWindow="-15" yWindow="6090" windowWidth="15480" windowHeight="5775" tabRatio="938" firstSheet="1" activeTab="2"/>
  </bookViews>
  <sheets>
    <sheet name="Listas" sheetId="56" state="hidden" r:id="rId1"/>
    <sheet name="Lista Proyectos" sheetId="55" r:id="rId2"/>
    <sheet name="Resumen Anexo 3 - Aportes" sheetId="26" r:id="rId3"/>
    <sheet name="Detalle Aportes" sheetId="53" r:id="rId4"/>
  </sheets>
  <definedNames>
    <definedName name="_xlnm._FilterDatabase" localSheetId="1" hidden="1">'Lista Proyectos'!$A$1:$L$46</definedName>
    <definedName name="_xlnm.Print_Area" localSheetId="3">'Detalle Aportes'!$A$1:$O$30</definedName>
    <definedName name="_xlnm.Print_Area" localSheetId="2">'Resumen Anexo 3 - Aportes'!$A$1:$G$48</definedName>
    <definedName name="Personal">#REF!</definedName>
    <definedName name="_xlnm.Print_Titles" localSheetId="3">'Detalle Aportes'!$1:$13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46" i="26" l="1"/>
  <c r="B42" i="26"/>
  <c r="F31" i="26"/>
  <c r="E31" i="26"/>
  <c r="C17" i="26"/>
  <c r="F19" i="26"/>
  <c r="F17" i="26"/>
  <c r="F15" i="26"/>
  <c r="C13" i="26"/>
  <c r="C11" i="26"/>
  <c r="D16" i="53" l="1"/>
  <c r="H28" i="53"/>
  <c r="H5" i="53"/>
  <c r="D15" i="53"/>
  <c r="D17" i="53"/>
  <c r="D29" i="53" l="1"/>
  <c r="F30" i="26"/>
  <c r="F29" i="26"/>
  <c r="F28" i="26"/>
  <c r="F27" i="26"/>
  <c r="F25" i="26"/>
  <c r="F24" i="26"/>
  <c r="F23" i="26"/>
  <c r="E24" i="26"/>
  <c r="E25" i="26"/>
  <c r="E26" i="26"/>
  <c r="E27" i="26"/>
  <c r="E28" i="26"/>
  <c r="E29" i="26"/>
  <c r="E30" i="26"/>
  <c r="E23" i="26"/>
  <c r="F26" i="26"/>
  <c r="K28" i="53" l="1"/>
  <c r="F32" i="26"/>
  <c r="F33" i="26" l="1"/>
  <c r="F34" i="26" s="1"/>
  <c r="D19" i="53"/>
  <c r="D18" i="53"/>
  <c r="J5" i="53"/>
  <c r="D28" i="53"/>
  <c r="H6" i="53"/>
  <c r="D14" i="53"/>
  <c r="D20" i="53"/>
  <c r="D21" i="53"/>
  <c r="D22" i="53"/>
  <c r="D23" i="53"/>
  <c r="F3" i="26"/>
  <c r="L3" i="53" s="1"/>
  <c r="L24" i="53"/>
  <c r="E32" i="26" l="1"/>
  <c r="E33" i="26" l="1"/>
  <c r="E34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<sst xmlns="http://schemas.openxmlformats.org/spreadsheetml/2006/main" count="375" uniqueCount="276">
  <si>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</si>
  <si>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</si>
  <si>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</si>
  <si>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</si>
  <si>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</si>
  <si>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</si>
  <si>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>SALDO POR RENDIR</t>
  </si>
  <si>
    <t>PORCENTAJE POR RENDIR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</si>
  <si>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</si>
  <si>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</si>
  <si>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</si>
  <si>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</si>
  <si>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</si>
  <si>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</si>
  <si>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</si>
  <si>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INSTITUCIÓN</t>
  </si>
  <si>
    <t>DECLARACIÓN N°</t>
  </si>
  <si>
    <t>III CONCURSO DE EQUIPAMIENTO CIENTÍFICO Y TECNOLÓGICO MEDIANO FONDEQUIP</t>
  </si>
  <si>
    <t>PROGRAMA  FONDEQUIP</t>
  </si>
  <si>
    <t>Coordinador(a) Responsable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</si>
  <si>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</si>
  <si>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</si>
  <si>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</si>
  <si>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</si>
  <si>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</si>
  <si>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</si>
  <si>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</si>
  <si>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</si>
  <si>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</si>
  <si>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</si>
  <si>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</si>
  <si>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</si>
  <si>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</si>
  <si>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</si>
  <si>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</si>
  <si>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</si>
  <si>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</si>
  <si>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</si>
  <si>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</si>
  <si>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</si>
  <si>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</si>
  <si>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</si>
  <si>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</si>
  <si>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</si>
  <si>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</si>
  <si>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</si>
  <si>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</si>
  <si>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</si>
  <si>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</si>
  <si>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</si>
  <si>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</si>
  <si>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</si>
  <si>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</si>
  <si>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</si>
  <si>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</si>
  <si>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</si>
  <si>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</si>
  <si>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FECHA</t>
  </si>
  <si>
    <t>Coordinador(a) FONDEQUIP</t>
  </si>
  <si>
    <t>Pamela Escobar</t>
  </si>
  <si>
    <t>Factura</t>
  </si>
  <si>
    <t>Invoice</t>
  </si>
  <si>
    <t>(1) Para el Aporte Pecuniario, las instituciones privadas deben adjuntar los documentos de respaldo correspondientes .</t>
  </si>
  <si>
    <t>Tipo</t>
  </si>
  <si>
    <t>Pecuniario</t>
  </si>
  <si>
    <t>No Pecuniario</t>
  </si>
  <si>
    <r>
      <t>APORTE PECUNIARIO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</si>
  <si>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>APORTE NO PECUNIARIO</t>
    </r>
    <r>
      <rPr>
        <b/>
        <vertAlign val="superscript"/>
        <sz val="11"/>
        <rFont val="Calibri"/>
        <family val="2"/>
        <scheme val="minor"/>
      </rPr>
      <t xml:space="preserve"> (2)</t>
    </r>
  </si>
  <si>
    <t>TOTAL RENDIDO/DECLARADO</t>
  </si>
  <si>
    <t>(2) Las instituciones privadas deben adjuntar  el tipo de documento correspondiente al item (Facturas, boletas, contratos, etc) o respaldar a través de una carta certificada firmada por el Representante Legal donde se detallen los aportes y su valorización.</t>
  </si>
  <si>
    <t>TOTAL COMPROMETIDO</t>
  </si>
  <si>
    <t>Aporte Pecuniario</t>
  </si>
  <si>
    <t>Aporte No Pecuniario</t>
  </si>
  <si>
    <t>DECLARACIÓN DE GASTOS APORTE INSTITUCIONAL Y DE TERCEROS</t>
  </si>
  <si>
    <t>CÓDIGO PROYECTO</t>
  </si>
  <si>
    <t>EQM140007</t>
  </si>
  <si>
    <t>José Covarrubias Peña</t>
  </si>
  <si>
    <t>Aplicación de la analítica de minerales mediante un sistema de espectrofotometría de emisión atómica (MP-AES) en estudios de rehabilitación ambiental y producción sostenible de alimentos funcionales</t>
  </si>
  <si>
    <t>Espectrofotómetro de Emisión Atómica por Plasma de Microondas (MP-AES)</t>
  </si>
  <si>
    <t>Universidad de Chile</t>
  </si>
  <si>
    <t>Roxany Barahona</t>
  </si>
  <si>
    <t>EQM140009</t>
  </si>
  <si>
    <t>Martin Reich Morales</t>
  </si>
  <si>
    <t>Microtermometría de inclusiones fluidas: un laboratorio multidisciplinario para  la investigación de frontera en recursos minerales y energéticos</t>
  </si>
  <si>
    <t xml:space="preserve">Equipo de microtermometría </t>
  </si>
  <si>
    <t>Adrien Quisefit</t>
  </si>
  <si>
    <t>EQM140012</t>
  </si>
  <si>
    <t>Humberto Palza Cordero</t>
  </si>
  <si>
    <t>Diseño y fabricación de biomateriales con porosidad y forma controlada mediante la adquisición de un equipo de prototipado rápido</t>
  </si>
  <si>
    <t xml:space="preserve">Equipo de prototipado rapido para producción de scaffolds mediante diseño asistido por computadora: 3D Bioplotter </t>
  </si>
  <si>
    <t>EQM140016</t>
  </si>
  <si>
    <t>Maria Bono Merino</t>
  </si>
  <si>
    <t>Centro de Citometría de Flujo y Separación Celular</t>
  </si>
  <si>
    <t>Cell Sorter BD FACSAria III</t>
  </si>
  <si>
    <t>EQM140019</t>
  </si>
  <si>
    <t>Marco Nuñez Gonzalez</t>
  </si>
  <si>
    <t>Microscopía TIRF, plataforma para estudios de procesos biológicos en membranas celulares</t>
  </si>
  <si>
    <t>Microscopio de campo evanescente o TIRF</t>
  </si>
  <si>
    <t>Álvaro González</t>
  </si>
  <si>
    <t>EQM140023</t>
  </si>
  <si>
    <t>Fausto Mena Mena</t>
  </si>
  <si>
    <t>Prototipadora láser para Instrumentación Astronómica, Física Espacial y Telecomunicaciones</t>
  </si>
  <si>
    <t>Prototipadora Láser</t>
  </si>
  <si>
    <t>EQM140032</t>
  </si>
  <si>
    <t>Luis Ferreira Vigouroux</t>
  </si>
  <si>
    <t>Citometrí­a multiparamétrica para la identificación de determinantes moleculares en células involucradas en enfermedades prevalentes en Chile</t>
  </si>
  <si>
    <t>Citómetro de Flujo Multiparamétrico</t>
  </si>
  <si>
    <t>EQM140038</t>
  </si>
  <si>
    <t>Andres Couve Correa</t>
  </si>
  <si>
    <t>Más allá del límite: Microscopía de Super-resolución para investigación a nanoescala</t>
  </si>
  <si>
    <t xml:space="preserve">Microscopio óptico de super-resolución basado en tecnología PALM (phtoactivation localization microscopy) SR-200 Vutara </t>
  </si>
  <si>
    <t>EQM140055</t>
  </si>
  <si>
    <t xml:space="preserve">Diana Dulic </t>
  </si>
  <si>
    <t>Sistema de litografía óptica para microfabricación</t>
  </si>
  <si>
    <t>Escritora de litografía óptica sin máscaras</t>
  </si>
  <si>
    <t>EQM140101</t>
  </si>
  <si>
    <t>Cluster GPU para simulaciones hidrodinámicas 3-D de Discos Protoplanetarios</t>
  </si>
  <si>
    <t>Servidores</t>
  </si>
  <si>
    <t>EQM140112</t>
  </si>
  <si>
    <t>Soledad Bollo Dragnic</t>
  </si>
  <si>
    <t>Espectroscopía por resonancia de plasmon superfical: Una plataforma química para la detección de biomarcadores de enfermedades crónicas y estudios farmacológicos</t>
  </si>
  <si>
    <t xml:space="preserve">Espectrómetro por resonancia de plasmon superficial </t>
  </si>
  <si>
    <t>EQM140119</t>
  </si>
  <si>
    <t>Steffen Härtel Gründler</t>
  </si>
  <si>
    <t>Sistema de Almacenamiento y Servicios Informáticos Biomédicos Avanzados (SASIBA)</t>
  </si>
  <si>
    <t xml:space="preserve">Sistema de Almacenamiento y Servicios Informáticos Biomédicos Avanzados </t>
  </si>
  <si>
    <t>EQM140121</t>
  </si>
  <si>
    <t>Mauricio Gonzalez Canales</t>
  </si>
  <si>
    <t>Espectrómetro de Fluorescencia de rayos-X por Reflexión Total (TXRF)</t>
  </si>
  <si>
    <t>EQM140131</t>
  </si>
  <si>
    <t>Juan Bacigalupo Vicuña</t>
  </si>
  <si>
    <t>Renovación de equipamiento para fraccionamiento sub-celular de células en cultivo, rebanadas de tejido,  obtención de partículas virales, nanopartículas, ácidos nucleícos y otros usos</t>
  </si>
  <si>
    <t>Microultracentrífuga Thomas Scientific Sorvall, modeloMX 150 plus</t>
  </si>
  <si>
    <t>EQM140134</t>
  </si>
  <si>
    <t>René Garreaud Salazar</t>
  </si>
  <si>
    <t>Plataforma de observación Sistema Acoplado Océano-Atmósfera</t>
  </si>
  <si>
    <t>EQM140142</t>
  </si>
  <si>
    <t>Guillermo González Moraga</t>
  </si>
  <si>
    <t>Adquisición de un sistema RAMAN/TERS para la caracterización de materiales nanoestructurados e interfases analito-superficie</t>
  </si>
  <si>
    <t>Espectrómetro RAMAN/TERS</t>
  </si>
  <si>
    <t>EQM140151</t>
  </si>
  <si>
    <t>Victoria Guixé Leguía</t>
  </si>
  <si>
    <t>Fortalecimiento de la Biología Estructural mediante la adquisición de un Dicroísmo Circular para el estudio de Macromoléculas Biológicas, su encapsulación en micro/nanovehículos y desarrollo de compuestos farmacológicos y toxicológicos</t>
  </si>
  <si>
    <t>Espectropolarímetro de Dicroismo Circular con cinética de paro de flujo</t>
  </si>
  <si>
    <t>EQM140156</t>
  </si>
  <si>
    <t xml:space="preserve">Manuel Estrada </t>
  </si>
  <si>
    <t>Unidad de Microscopia de Dinámica Celular</t>
  </si>
  <si>
    <t>Microscopio motorizado “Cell Observer” con sistema Fluorescencia LED Colibrí</t>
  </si>
  <si>
    <t>EQM140157</t>
  </si>
  <si>
    <t>Ricardo Verdugo Salgado</t>
  </si>
  <si>
    <t>Instalación de una plataforma de genómica multipropósito en la Universidad de Chile</t>
  </si>
  <si>
    <t>NextSeq 500 Sequencing System</t>
  </si>
  <si>
    <t>Instrucciones:</t>
  </si>
  <si>
    <t>Boleta de Compraventa</t>
  </si>
  <si>
    <t>Formulario de Aduana</t>
  </si>
  <si>
    <t>Monto Declarado
/Rendido</t>
  </si>
  <si>
    <t xml:space="preserve">1.- 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</si>
  <si>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</si>
  <si>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t xml:space="preserve">2.- </t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</si>
  <si>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</si>
  <si>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t xml:space="preserve">3.- </t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</si>
  <si>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</si>
  <si>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</si>
  <si>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</si>
  <si>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</si>
  <si>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EQM140002</t>
  </si>
  <si>
    <t>Mario Simirgiotis Agüero</t>
  </si>
  <si>
    <t>EQM140015</t>
  </si>
  <si>
    <t>Gonzalo Yañez Carrizo</t>
  </si>
  <si>
    <t>EQM140029</t>
  </si>
  <si>
    <t>Heraclio Escribano Veloso</t>
  </si>
  <si>
    <t>EQM140044</t>
  </si>
  <si>
    <t>Sandra Fuentes Villalobos</t>
  </si>
  <si>
    <t>EQM140060</t>
  </si>
  <si>
    <t>Diego Venegas Yazigi</t>
  </si>
  <si>
    <t>EQM140065</t>
  </si>
  <si>
    <t>Alfredo Aguilera Leon</t>
  </si>
  <si>
    <t>EQM140075</t>
  </si>
  <si>
    <t>David Contreras Perez</t>
  </si>
  <si>
    <t>EQM140088</t>
  </si>
  <si>
    <t>Gerardo Cabello Guzman</t>
  </si>
  <si>
    <t>EQM140091</t>
  </si>
  <si>
    <t>Juan De La Llera Martin</t>
  </si>
  <si>
    <t>EQM140092</t>
  </si>
  <si>
    <t>Juan Escrig Murúa</t>
  </si>
  <si>
    <t>EQM140095</t>
  </si>
  <si>
    <t>Claudio Aguilar Ramirez</t>
  </si>
  <si>
    <t>EQM140100</t>
  </si>
  <si>
    <t>Claudio Coddou Alvarez</t>
  </si>
  <si>
    <t>Simón Casassus Montero</t>
  </si>
  <si>
    <t>EQM140104</t>
  </si>
  <si>
    <t>Carlos Escudero Orozco</t>
  </si>
  <si>
    <t>EQM140111</t>
  </si>
  <si>
    <t>Luis Aguayo Hernandez</t>
  </si>
  <si>
    <t>EQM140148</t>
  </si>
  <si>
    <t>José Espinoza Castro</t>
  </si>
  <si>
    <t>EQM140161</t>
  </si>
  <si>
    <t>Carlos Garcia Garcia</t>
  </si>
  <si>
    <t>EQM140166</t>
  </si>
  <si>
    <t xml:space="preserve">Brigitte Van Zundert </t>
  </si>
  <si>
    <t>EQM140168</t>
  </si>
  <si>
    <t>Jeronimo Maze Rios</t>
  </si>
  <si>
    <t>EQM140169</t>
  </si>
  <si>
    <t>María De La Luz Mora Gil</t>
  </si>
  <si>
    <t>EQM140174</t>
  </si>
  <si>
    <t>Fernando Gonzalez Nilo</t>
  </si>
  <si>
    <t>EQM140034</t>
  </si>
  <si>
    <t>Bernabe Rivas Quiroz</t>
  </si>
  <si>
    <t>EQM140074</t>
  </si>
  <si>
    <t>Romina Pedreschi Plasencia</t>
  </si>
  <si>
    <t>EQM140079</t>
  </si>
  <si>
    <t>Rodrigo Henríquez Navia</t>
  </si>
  <si>
    <t>EQM140116</t>
  </si>
  <si>
    <t xml:space="preserve">Luis Batiz </t>
  </si>
  <si>
    <t>EQM140146</t>
  </si>
  <si>
    <t>Juan Henriquez Hohmann</t>
  </si>
  <si>
    <t>Fortalecimiento del análisis químico-biológico y la interdisciplina en la Macrozona Norte mediante la adquisición de un equipo de HPLC-HR-MS</t>
  </si>
  <si>
    <t>Equipo DEHPLC-DAD-Espectrometria de Masas TOF</t>
  </si>
  <si>
    <t xml:space="preserve">Sistema Geofísico multi-parámetro para la comprensión de los fenómenos de deformación cortical y listósferica Andina </t>
  </si>
  <si>
    <t>Sistema geofisico multiparametro</t>
  </si>
  <si>
    <t>Dotación de Sistema de muestreo de plancton y peces de aguas profundas del Pacífico Sur Oriental</t>
  </si>
  <si>
    <t>Red Múltiple Mocness</t>
  </si>
  <si>
    <t>Adquisición de Reómetro DHR-3</t>
  </si>
  <si>
    <t>Reómetro Híbrido DHR-3</t>
  </si>
  <si>
    <t>Fortalecimiento de las capacidades de investigación en Ciencias de Materiales mediante la adquisición de un equipo de Espectroscopia de Fotoelectrones de Rayos-X  (XPS)</t>
  </si>
  <si>
    <t>Analizador mediante Espectroscopia Fotoelectrónica de Rayos X (XPS)</t>
  </si>
  <si>
    <t>Implementación para mediciones de EPR a baja temperatura y doble resonancia de sistemas inorgánicos magnéticamente acoplados.</t>
  </si>
  <si>
    <t>Crióstato para medidas a 4 K y cavidad de doble resonancia</t>
  </si>
  <si>
    <t>Fortalecimiento de las capacidades de investigación interdisciplinaria en el área de materiales y biomateriales</t>
  </si>
  <si>
    <t>Microscopio confocal láser 3D para materiales</t>
  </si>
  <si>
    <t>Sistema GC-MS (cromatógrafo de gases acoplado a un detector de masas) para el análisis masivo de metabolitos (metabolic profiling) de relevancia en la investigación en el área agrícola, alimentaria e industrial de la Región de Valparaíso</t>
  </si>
  <si>
    <t>Cromatógrafo de Gases (GC) acoplado a un detector de masas (MS)</t>
  </si>
  <si>
    <t xml:space="preserve">Laboratorio de Resonancia Magnética de Spin </t>
  </si>
  <si>
    <t>Espectrometro de resonancia paramagnetica de  spin electronico (EPR)</t>
  </si>
  <si>
    <t>Implementación de la Microscopía Electrónica de Barrido. Laboratorio de Electroquímica PUCV</t>
  </si>
  <si>
    <t>Microscopio Electrónico de Barrido (SEM)</t>
  </si>
  <si>
    <t>Implementación de un microscopio electrónico de barrido acoplado a un sistema EDX para análisis ultraestructural y químico</t>
  </si>
  <si>
    <t>Caracterización Prototipos de Protección Sísmica ante Condiciones de Demanda Real</t>
  </si>
  <si>
    <t>Bomba Hidráulica de alta presión y alto caudal</t>
  </si>
  <si>
    <t>NanoMOKE: Magnetómetro magneto-óptico de ultra-alta sensibilidad y microscopio Kerr</t>
  </si>
  <si>
    <t>NanoMOKE</t>
  </si>
  <si>
    <t>Fortalecimiento de la investigación a través de la caracterización de materiales por DRX en universidades regionales</t>
  </si>
  <si>
    <t>Difractómetro de rayos x</t>
  </si>
  <si>
    <t>Adquisición Microscopio Confocal para investigación básica y aplicada en Biomedicina</t>
  </si>
  <si>
    <t>Microscopio Confocal</t>
  </si>
  <si>
    <t>Estudio in vivo de la microcirculacion en modelos animales y sus proyecciones clinicas</t>
  </si>
  <si>
    <t>PeriCam PSI HR</t>
  </si>
  <si>
    <t>Optimizar equipamiento del bioterio para fortalecer la investigación biomédica en la Universidad de Concepción</t>
  </si>
  <si>
    <t>Autoclave doble puerta con generador incluido</t>
  </si>
  <si>
    <t>Desarrollo de una plataforma de análisis de interacciones moleculares para el fortalecimiento de la investigación en ciencias biomédicas y biotecnológicas en la UACh</t>
  </si>
  <si>
    <t>Microcalorímetro</t>
  </si>
  <si>
    <t>Lupa Fluorescente con iluminación estructurada para análisis tridimensional en planos ópticos in vivo.</t>
  </si>
  <si>
    <t>Estereomicroscopio de Fluorescencia</t>
  </si>
  <si>
    <t>Simulación en Tiempo Real de Sistemas Eléctricos</t>
  </si>
  <si>
    <t>Emulador en Tiempo Real</t>
  </si>
  <si>
    <t>Sistema de Deposicion por Evoporacion Fisica</t>
  </si>
  <si>
    <t>Sistema de Deposicion por Evaporacion Fisica</t>
  </si>
  <si>
    <t>Sistema de microscopía de fluorescencia para mediciones en vivo de alta resolución espacio-temporal</t>
  </si>
  <si>
    <t>Microscopio de epi-fluorescencia</t>
  </si>
  <si>
    <t>Adquisición de microscopio de fuerza atómica/magnética para estudios de moléculas únicas</t>
  </si>
  <si>
    <t>Adquisición de microscopio de fuerza atomica/magnetica para estudios de moleculas unicas</t>
  </si>
  <si>
    <t>Unidad de Procesamiento de Muestras para Identificación y Caracterización Morfofisiológica Mediante Microscopia Electrónica</t>
  </si>
  <si>
    <t>Unidad de Procesamiento de Muestras para Identificación y Caracterización Morfofisiológica mediante Microscopia Electrónica</t>
  </si>
  <si>
    <t>Plataforma de Microcalorimetría de Titulación Isotérmica para caracterización termodinámica de procesos de reconocimiento molecular en sistemas biológicos y químicos</t>
  </si>
  <si>
    <t>Plataforma de Microcalorimetria de Titulacion Isotermica para caracterizacion termodinamica de procesos de reconocimiento molecular en sistemas biologicos y quimicos</t>
  </si>
  <si>
    <t>Universidad de Antofagasta</t>
  </si>
  <si>
    <t>Pontificia Universidad Católica de Chile</t>
  </si>
  <si>
    <t>Universidad de Concepción</t>
  </si>
  <si>
    <t>Universidad Católica del Norte</t>
  </si>
  <si>
    <t>Universidad de Santiago de Chile</t>
  </si>
  <si>
    <t>Universidad Austral de Chile</t>
  </si>
  <si>
    <t>Pontificia Universidad Católica de Valparaíso</t>
  </si>
  <si>
    <t>Universidad del Bio-Bio</t>
  </si>
  <si>
    <t>Universidad Técnica Federico Santa María</t>
  </si>
  <si>
    <t>Universidad Andrés Bello</t>
  </si>
  <si>
    <t>Universidad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</si>
</sst>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9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/>
    </xf>
    <xf numFmtId="14" fontId="7" fillId="2" borderId="15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14" fontId="7" fillId="2" borderId="4" xfId="0" applyNumberFormat="1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right" vertical="center" wrapText="1"/>
    </xf>
    <xf numFmtId="14" fontId="7" fillId="2" borderId="19" xfId="0" applyNumberFormat="1" applyFont="1" applyFill="1" applyBorder="1" applyAlignment="1">
      <alignment horizontal="right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14" fontId="5" fillId="6" borderId="4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3" fontId="11" fillId="4" borderId="22" xfId="0" applyNumberFormat="1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left" vertical="center" wrapText="1"/>
    </xf>
    <xf numFmtId="164" fontId="7" fillId="2" borderId="15" xfId="1" applyNumberFormat="1" applyFont="1" applyFill="1" applyBorder="1" applyAlignment="1">
      <alignment vertical="center" wrapText="1"/>
    </xf>
    <xf numFmtId="164" fontId="7" fillId="2" borderId="4" xfId="1" applyNumberFormat="1" applyFont="1" applyFill="1" applyBorder="1" applyAlignment="1">
      <alignment vertical="center" wrapText="1"/>
    </xf>
    <xf numFmtId="164" fontId="7" fillId="2" borderId="19" xfId="1" applyNumberFormat="1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0" fillId="0" borderId="0" xfId="0" applyBorder="1"/>
    <xf numFmtId="0" fontId="5" fillId="7" borderId="0" xfId="0" applyFont="1" applyFill="1" applyBorder="1" applyAlignment="1">
      <alignment horizontal="left" vertical="center" indent="6"/>
    </xf>
    <xf numFmtId="0" fontId="4" fillId="7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6" fillId="2" borderId="0" xfId="0" applyFont="1" applyFill="1" applyBorder="1" applyAlignment="1">
      <alignment horizontal="centerContinuous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14" fontId="5" fillId="8" borderId="0" xfId="0" applyNumberFormat="1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center" vertical="center" textRotation="90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11" fillId="9" borderId="0" xfId="0" applyFont="1" applyFill="1" applyBorder="1" applyAlignment="1">
      <alignment vertical="center"/>
    </xf>
    <xf numFmtId="0" fontId="5" fillId="6" borderId="4" xfId="0" applyFont="1" applyFill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0" fillId="0" borderId="4" xfId="0" applyFont="1" applyBorder="1" applyAlignment="1">
      <alignment vertical="center"/>
    </xf>
    <xf numFmtId="164" fontId="10" fillId="0" borderId="4" xfId="1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workbookViewId="0">
      <selection activeCell="A17" sqref="A17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6" t="s">
        <v>30</v>
      </c>
      <c r="B3" t="s">
        <v>31</v>
      </c>
      <c r="C3" s="36" t="s">
        <v>44</v>
      </c>
    </row>
    <row r="4" spans="1:3" x14ac:dyDescent="0.2">
      <c r="A4" s="36" t="s">
        <v>30</v>
      </c>
      <c r="B4" t="s">
        <v>32</v>
      </c>
      <c r="C4" s="36" t="s">
        <v>44</v>
      </c>
    </row>
    <row r="5" spans="1:3" x14ac:dyDescent="0.2">
      <c r="A5" s="36" t="s">
        <v>43</v>
      </c>
      <c r="B5" t="s">
        <v>35</v>
      </c>
      <c r="C5" s="36" t="s">
        <v>45</v>
      </c>
    </row>
    <row r="6" spans="1:3" x14ac:dyDescent="0.2">
      <c r="A6" s="36" t="s">
        <v>43</v>
      </c>
      <c r="B6" t="s">
        <v>36</v>
      </c>
      <c r="C6" s="36" t="s">
        <v>45</v>
      </c>
    </row>
    <row r="7" spans="1:3" x14ac:dyDescent="0.2">
      <c r="A7" s="36" t="s">
        <v>43</v>
      </c>
      <c r="B7" t="s">
        <v>37</v>
      </c>
      <c r="C7" s="36" t="s">
        <v>45</v>
      </c>
    </row>
    <row r="8" spans="1:3" x14ac:dyDescent="0.2">
      <c r="A8" s="36" t="s">
        <v>43</v>
      </c>
      <c r="B8" t="s">
        <v>38</v>
      </c>
      <c r="C8" s="36" t="s">
        <v>45</v>
      </c>
    </row>
    <row r="9" spans="1:3" x14ac:dyDescent="0.2">
      <c r="A9" s="36" t="s">
        <v>39</v>
      </c>
      <c r="B9" t="s">
        <v>41</v>
      </c>
      <c r="C9" s="36" t="s">
        <v>46</v>
      </c>
    </row>
    <row r="10" spans="1:3" x14ac:dyDescent="0.2">
      <c r="A10" s="36" t="s">
        <v>39</v>
      </c>
      <c r="B10" t="s">
        <v>42</v>
      </c>
      <c r="C10" s="36" t="s">
        <v>46</v>
      </c>
    </row>
    <row r="14" spans="1:3" x14ac:dyDescent="0.2">
      <c r="A14" s="89" t="s">
        <v>60</v>
      </c>
      <c r="B14" s="89" t="s">
        <v>64</v>
      </c>
    </row>
    <row r="15" spans="1:3" x14ac:dyDescent="0.2">
      <c r="A15" s="89" t="s">
        <v>61</v>
      </c>
      <c r="B15" s="89" t="s">
        <v>65</v>
      </c>
    </row>
    <row r="16" spans="1:3" x14ac:dyDescent="0.2">
      <c r="A16" s="89" t="s">
        <v>153</v>
      </c>
    </row>
    <row r="17" spans="1:1" x14ac:dyDescent="0.2">
      <c r="A17" s="89" t="s">
        <v>154</v>
      </c>
    </row>
  </sheetData>
  <sheetProtection algorithmName="SHA-512" hashValue="MRC8sNJYyBteWyHWmNteOiqEp1ZQwJyQVAtrdG/iVXu17pG1D2rKR9gLVu+csqeP40Rp+v4aPuEvFSXUYKZGGQ==" saltValue="DM1MdFpqp4LlPFhu6dW0e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K18" sqref="K18"/>
    </sheetView>
  </sheetViews>
  <sheetFormatPr baseColWidth="10" defaultRowHeight="12.75" x14ac:dyDescent="0.2"/>
  <cols>
    <col min="1" max="1" width="11.7109375" style="30" customWidth="1"/>
    <col min="2" max="2" width="22.140625" style="30" customWidth="1"/>
    <col min="3" max="3" width="35.7109375" style="30" customWidth="1"/>
    <col min="4" max="4" width="41.7109375" style="30" customWidth="1"/>
    <col min="5" max="7" width="14.140625" style="33" bestFit="1" customWidth="1"/>
    <col min="8" max="8" width="8.5703125" style="30" customWidth="1"/>
    <col min="9" max="10" width="10.42578125" style="34" customWidth="1"/>
    <col min="11" max="11" width="27.7109375" style="30" customWidth="1"/>
    <col min="12" max="12" width="17.28515625" style="30" customWidth="1"/>
  </cols>
  <sheetData>
    <row r="1" spans="1:12" x14ac:dyDescent="0.2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  <c r="L1" s="35">
        <v>12</v>
      </c>
    </row>
    <row r="2" spans="1:12" ht="38.25" x14ac:dyDescent="0.2">
      <c r="A2" s="26" t="s">
        <v>14</v>
      </c>
      <c r="B2" s="26" t="s">
        <v>19</v>
      </c>
      <c r="C2" s="26" t="s">
        <v>20</v>
      </c>
      <c r="D2" s="26" t="s">
        <v>21</v>
      </c>
      <c r="E2" s="31" t="s">
        <v>22</v>
      </c>
      <c r="F2" s="31" t="s">
        <v>71</v>
      </c>
      <c r="G2" s="31" t="s">
        <v>72</v>
      </c>
      <c r="H2" s="26" t="s">
        <v>23</v>
      </c>
      <c r="I2" s="27" t="s">
        <v>24</v>
      </c>
      <c r="J2" s="27" t="s">
        <v>25</v>
      </c>
      <c r="K2" s="26" t="s">
        <v>26</v>
      </c>
      <c r="L2" s="26" t="s">
        <v>58</v>
      </c>
    </row>
    <row r="3" spans="1:12" s="169" customFormat="1" x14ac:dyDescent="0.2">
      <c r="A3" s="28" t="s">
        <v>165</v>
      </c>
      <c r="B3" s="28" t="s">
        <v>166</v>
      </c>
      <c r="C3" s="28" t="s">
        <v>216</v>
      </c>
      <c r="D3" s="28" t="s">
        <v>217</v>
      </c>
      <c r="E3" s="32">
        <v>200000000</v>
      </c>
      <c r="F3" s="32">
        <v>39060000</v>
      </c>
      <c r="G3" s="32">
        <v>58797000</v>
      </c>
      <c r="H3" s="28">
        <v>925</v>
      </c>
      <c r="I3" s="29">
        <v>41963</v>
      </c>
      <c r="J3" s="29">
        <v>42420</v>
      </c>
      <c r="K3" s="28" t="s">
        <v>265</v>
      </c>
      <c r="L3" s="28" t="s">
        <v>59</v>
      </c>
    </row>
    <row r="4" spans="1:12" s="169" customFormat="1" x14ac:dyDescent="0.2">
      <c r="A4" s="28" t="s">
        <v>75</v>
      </c>
      <c r="B4" s="28" t="s">
        <v>76</v>
      </c>
      <c r="C4" s="28" t="s">
        <v>77</v>
      </c>
      <c r="D4" s="28" t="s">
        <v>78</v>
      </c>
      <c r="E4" s="32">
        <v>50000000</v>
      </c>
      <c r="F4" s="32">
        <v>25000000</v>
      </c>
      <c r="G4" s="32">
        <v>32000000</v>
      </c>
      <c r="H4" s="28">
        <v>930</v>
      </c>
      <c r="I4" s="29">
        <v>41963</v>
      </c>
      <c r="J4" s="29">
        <v>42420</v>
      </c>
      <c r="K4" s="28" t="s">
        <v>79</v>
      </c>
      <c r="L4" s="28" t="s">
        <v>80</v>
      </c>
    </row>
    <row r="5" spans="1:12" s="169" customFormat="1" x14ac:dyDescent="0.2">
      <c r="A5" s="28" t="s">
        <v>81</v>
      </c>
      <c r="B5" s="28" t="s">
        <v>82</v>
      </c>
      <c r="C5" s="28" t="s">
        <v>83</v>
      </c>
      <c r="D5" s="28" t="s">
        <v>84</v>
      </c>
      <c r="E5" s="32">
        <v>87000000</v>
      </c>
      <c r="F5" s="32">
        <v>16000000</v>
      </c>
      <c r="G5" s="32">
        <v>75000000</v>
      </c>
      <c r="H5" s="28">
        <v>930</v>
      </c>
      <c r="I5" s="29">
        <v>41963</v>
      </c>
      <c r="J5" s="29">
        <v>42420</v>
      </c>
      <c r="K5" s="28" t="s">
        <v>79</v>
      </c>
      <c r="L5" s="28" t="s">
        <v>85</v>
      </c>
    </row>
    <row r="6" spans="1:12" s="169" customFormat="1" x14ac:dyDescent="0.2">
      <c r="A6" s="170" t="s">
        <v>86</v>
      </c>
      <c r="B6" s="170" t="s">
        <v>87</v>
      </c>
      <c r="C6" s="170" t="s">
        <v>88</v>
      </c>
      <c r="D6" s="170" t="s">
        <v>89</v>
      </c>
      <c r="E6" s="171">
        <v>175081943</v>
      </c>
      <c r="F6" s="171">
        <v>27000000</v>
      </c>
      <c r="G6" s="171">
        <v>44000000</v>
      </c>
      <c r="H6" s="170">
        <v>979</v>
      </c>
      <c r="I6" s="172">
        <v>41982</v>
      </c>
      <c r="J6" s="172">
        <v>42438</v>
      </c>
      <c r="K6" s="170" t="s">
        <v>79</v>
      </c>
      <c r="L6" s="170" t="s">
        <v>59</v>
      </c>
    </row>
    <row r="7" spans="1:12" s="169" customFormat="1" x14ac:dyDescent="0.2">
      <c r="A7" s="28" t="s">
        <v>167</v>
      </c>
      <c r="B7" s="28" t="s">
        <v>168</v>
      </c>
      <c r="C7" s="28" t="s">
        <v>218</v>
      </c>
      <c r="D7" s="28" t="s">
        <v>219</v>
      </c>
      <c r="E7" s="32">
        <v>131725000</v>
      </c>
      <c r="F7" s="32">
        <v>24400000</v>
      </c>
      <c r="G7" s="32">
        <v>37100000</v>
      </c>
      <c r="H7" s="28">
        <v>931</v>
      </c>
      <c r="I7" s="29">
        <v>41963</v>
      </c>
      <c r="J7" s="29">
        <v>42420</v>
      </c>
      <c r="K7" s="28" t="s">
        <v>266</v>
      </c>
      <c r="L7" s="28" t="s">
        <v>59</v>
      </c>
    </row>
    <row r="8" spans="1:12" s="169" customFormat="1" x14ac:dyDescent="0.2">
      <c r="A8" s="28" t="s">
        <v>90</v>
      </c>
      <c r="B8" s="28" t="s">
        <v>91</v>
      </c>
      <c r="C8" s="28" t="s">
        <v>92</v>
      </c>
      <c r="D8" s="28" t="s">
        <v>93</v>
      </c>
      <c r="E8" s="32">
        <v>199623462</v>
      </c>
      <c r="F8" s="32">
        <v>32876538</v>
      </c>
      <c r="G8" s="32">
        <v>56621769</v>
      </c>
      <c r="H8" s="28">
        <v>930</v>
      </c>
      <c r="I8" s="29">
        <v>41963</v>
      </c>
      <c r="J8" s="29">
        <v>42420</v>
      </c>
      <c r="K8" s="28" t="s">
        <v>79</v>
      </c>
      <c r="L8" s="28" t="s">
        <v>85</v>
      </c>
    </row>
    <row r="9" spans="1:12" s="169" customFormat="1" x14ac:dyDescent="0.2">
      <c r="A9" s="28" t="s">
        <v>94</v>
      </c>
      <c r="B9" s="28" t="s">
        <v>95</v>
      </c>
      <c r="C9" s="28" t="s">
        <v>96</v>
      </c>
      <c r="D9" s="28" t="s">
        <v>97</v>
      </c>
      <c r="E9" s="32">
        <v>159720000</v>
      </c>
      <c r="F9" s="32">
        <v>39930000</v>
      </c>
      <c r="G9" s="32">
        <v>59895000</v>
      </c>
      <c r="H9" s="28">
        <v>930</v>
      </c>
      <c r="I9" s="29">
        <v>41963</v>
      </c>
      <c r="J9" s="29">
        <v>42420</v>
      </c>
      <c r="K9" s="28" t="s">
        <v>79</v>
      </c>
      <c r="L9" s="28" t="s">
        <v>98</v>
      </c>
    </row>
    <row r="10" spans="1:12" s="169" customFormat="1" x14ac:dyDescent="0.2">
      <c r="A10" s="28" t="s">
        <v>99</v>
      </c>
      <c r="B10" s="28" t="s">
        <v>100</v>
      </c>
      <c r="C10" s="28" t="s">
        <v>101</v>
      </c>
      <c r="D10" s="28" t="s">
        <v>102</v>
      </c>
      <c r="E10" s="32">
        <v>166371526</v>
      </c>
      <c r="F10" s="32">
        <v>30000000</v>
      </c>
      <c r="G10" s="32">
        <v>46800000</v>
      </c>
      <c r="H10" s="28">
        <v>930</v>
      </c>
      <c r="I10" s="29">
        <v>41963</v>
      </c>
      <c r="J10" s="29">
        <v>42420</v>
      </c>
      <c r="K10" s="28" t="s">
        <v>79</v>
      </c>
      <c r="L10" s="28" t="s">
        <v>80</v>
      </c>
    </row>
    <row r="11" spans="1:12" s="169" customFormat="1" x14ac:dyDescent="0.2">
      <c r="A11" s="28" t="s">
        <v>169</v>
      </c>
      <c r="B11" s="28" t="s">
        <v>170</v>
      </c>
      <c r="C11" s="28" t="s">
        <v>220</v>
      </c>
      <c r="D11" s="28" t="s">
        <v>221</v>
      </c>
      <c r="E11" s="32">
        <v>110000000</v>
      </c>
      <c r="F11" s="32">
        <v>20000000</v>
      </c>
      <c r="G11" s="32">
        <v>34400000</v>
      </c>
      <c r="H11" s="28">
        <v>927</v>
      </c>
      <c r="I11" s="29">
        <v>41963</v>
      </c>
      <c r="J11" s="29">
        <v>42420</v>
      </c>
      <c r="K11" s="28" t="s">
        <v>267</v>
      </c>
      <c r="L11" s="28" t="s">
        <v>85</v>
      </c>
    </row>
    <row r="12" spans="1:12" s="169" customFormat="1" x14ac:dyDescent="0.2">
      <c r="A12" s="170" t="s">
        <v>103</v>
      </c>
      <c r="B12" s="170" t="s">
        <v>104</v>
      </c>
      <c r="C12" s="170" t="s">
        <v>105</v>
      </c>
      <c r="D12" s="170" t="s">
        <v>106</v>
      </c>
      <c r="E12" s="171">
        <v>191474541</v>
      </c>
      <c r="F12" s="171">
        <v>29971299</v>
      </c>
      <c r="G12" s="171">
        <v>44956800</v>
      </c>
      <c r="H12" s="170">
        <v>979</v>
      </c>
      <c r="I12" s="172">
        <v>41982</v>
      </c>
      <c r="J12" s="172">
        <v>42438</v>
      </c>
      <c r="K12" s="170" t="s">
        <v>79</v>
      </c>
      <c r="L12" s="170" t="s">
        <v>98</v>
      </c>
    </row>
    <row r="13" spans="1:12" s="169" customFormat="1" x14ac:dyDescent="0.2">
      <c r="A13" s="170" t="s">
        <v>206</v>
      </c>
      <c r="B13" s="170" t="s">
        <v>207</v>
      </c>
      <c r="C13" s="170" t="s">
        <v>222</v>
      </c>
      <c r="D13" s="170" t="s">
        <v>223</v>
      </c>
      <c r="E13" s="171">
        <v>106622263</v>
      </c>
      <c r="F13" s="171">
        <v>18111526</v>
      </c>
      <c r="G13" s="171">
        <v>27167289</v>
      </c>
      <c r="H13" s="170">
        <v>1052</v>
      </c>
      <c r="I13" s="172">
        <v>41995</v>
      </c>
      <c r="J13" s="172">
        <v>42451</v>
      </c>
      <c r="K13" s="170" t="s">
        <v>267</v>
      </c>
      <c r="L13" s="170" t="s">
        <v>59</v>
      </c>
    </row>
    <row r="14" spans="1:12" s="169" customFormat="1" x14ac:dyDescent="0.2">
      <c r="A14" s="170" t="s">
        <v>107</v>
      </c>
      <c r="B14" s="170" t="s">
        <v>108</v>
      </c>
      <c r="C14" s="170" t="s">
        <v>109</v>
      </c>
      <c r="D14" s="170" t="s">
        <v>110</v>
      </c>
      <c r="E14" s="171">
        <v>175144521</v>
      </c>
      <c r="F14" s="171">
        <v>30000000</v>
      </c>
      <c r="G14" s="171">
        <v>45800000</v>
      </c>
      <c r="H14" s="170">
        <v>979</v>
      </c>
      <c r="I14" s="172">
        <v>41982</v>
      </c>
      <c r="J14" s="172">
        <v>42438</v>
      </c>
      <c r="K14" s="170" t="s">
        <v>79</v>
      </c>
      <c r="L14" s="170" t="s">
        <v>85</v>
      </c>
    </row>
    <row r="15" spans="1:12" s="169" customFormat="1" x14ac:dyDescent="0.2">
      <c r="A15" s="28" t="s">
        <v>171</v>
      </c>
      <c r="B15" s="28" t="s">
        <v>172</v>
      </c>
      <c r="C15" s="28" t="s">
        <v>224</v>
      </c>
      <c r="D15" s="28" t="s">
        <v>225</v>
      </c>
      <c r="E15" s="32">
        <v>174252720</v>
      </c>
      <c r="F15" s="32">
        <v>35527200</v>
      </c>
      <c r="G15" s="32">
        <v>51000000</v>
      </c>
      <c r="H15" s="28">
        <v>928</v>
      </c>
      <c r="I15" s="29">
        <v>41963</v>
      </c>
      <c r="J15" s="29">
        <v>42420</v>
      </c>
      <c r="K15" s="28" t="s">
        <v>268</v>
      </c>
      <c r="L15" s="28" t="s">
        <v>98</v>
      </c>
    </row>
    <row r="16" spans="1:12" s="169" customFormat="1" x14ac:dyDescent="0.2">
      <c r="A16" s="28" t="s">
        <v>111</v>
      </c>
      <c r="B16" s="28" t="s">
        <v>112</v>
      </c>
      <c r="C16" s="28" t="s">
        <v>113</v>
      </c>
      <c r="D16" s="28" t="s">
        <v>114</v>
      </c>
      <c r="E16" s="32">
        <v>199720157</v>
      </c>
      <c r="F16" s="32">
        <v>22596810</v>
      </c>
      <c r="G16" s="32">
        <v>163362999</v>
      </c>
      <c r="H16" s="28">
        <v>930</v>
      </c>
      <c r="I16" s="29">
        <v>41963</v>
      </c>
      <c r="J16" s="29">
        <v>42420</v>
      </c>
      <c r="K16" s="28" t="s">
        <v>79</v>
      </c>
      <c r="L16" s="28" t="s">
        <v>85</v>
      </c>
    </row>
    <row r="17" spans="1:12" s="169" customFormat="1" x14ac:dyDescent="0.2">
      <c r="A17" s="28" t="s">
        <v>173</v>
      </c>
      <c r="B17" s="28" t="s">
        <v>174</v>
      </c>
      <c r="C17" s="28" t="s">
        <v>226</v>
      </c>
      <c r="D17" s="28" t="s">
        <v>227</v>
      </c>
      <c r="E17" s="32">
        <v>199999000</v>
      </c>
      <c r="F17" s="32">
        <v>41124000</v>
      </c>
      <c r="G17" s="32">
        <v>65000000</v>
      </c>
      <c r="H17" s="28">
        <v>938</v>
      </c>
      <c r="I17" s="29">
        <v>41964</v>
      </c>
      <c r="J17" s="29">
        <v>42421</v>
      </c>
      <c r="K17" s="28" t="s">
        <v>269</v>
      </c>
      <c r="L17" s="28" t="s">
        <v>85</v>
      </c>
    </row>
    <row r="18" spans="1:12" s="169" customFormat="1" x14ac:dyDescent="0.2">
      <c r="A18" s="28" t="s">
        <v>175</v>
      </c>
      <c r="B18" s="28" t="s">
        <v>176</v>
      </c>
      <c r="C18" s="28" t="s">
        <v>228</v>
      </c>
      <c r="D18" s="28" t="s">
        <v>229</v>
      </c>
      <c r="E18" s="32">
        <v>153805471</v>
      </c>
      <c r="F18" s="32">
        <v>31116582</v>
      </c>
      <c r="G18" s="32">
        <v>45000000</v>
      </c>
      <c r="H18" s="28">
        <v>926</v>
      </c>
      <c r="I18" s="29">
        <v>41963</v>
      </c>
      <c r="J18" s="29">
        <v>42420</v>
      </c>
      <c r="K18" s="28" t="s">
        <v>270</v>
      </c>
      <c r="L18" s="28" t="s">
        <v>98</v>
      </c>
    </row>
    <row r="19" spans="1:12" s="169" customFormat="1" x14ac:dyDescent="0.2">
      <c r="A19" s="170" t="s">
        <v>208</v>
      </c>
      <c r="B19" s="170" t="s">
        <v>209</v>
      </c>
      <c r="C19" s="170" t="s">
        <v>230</v>
      </c>
      <c r="D19" s="170" t="s">
        <v>231</v>
      </c>
      <c r="E19" s="171">
        <v>95435676</v>
      </c>
      <c r="F19" s="171">
        <v>21711000</v>
      </c>
      <c r="G19" s="171">
        <v>77720319</v>
      </c>
      <c r="H19" s="170">
        <v>981</v>
      </c>
      <c r="I19" s="172">
        <v>41982</v>
      </c>
      <c r="J19" s="172">
        <v>42438</v>
      </c>
      <c r="K19" s="170" t="s">
        <v>271</v>
      </c>
      <c r="L19" s="170" t="s">
        <v>80</v>
      </c>
    </row>
    <row r="20" spans="1:12" s="169" customFormat="1" x14ac:dyDescent="0.2">
      <c r="A20" s="28" t="s">
        <v>177</v>
      </c>
      <c r="B20" s="28" t="s">
        <v>178</v>
      </c>
      <c r="C20" s="28" t="s">
        <v>232</v>
      </c>
      <c r="D20" s="28" t="s">
        <v>233</v>
      </c>
      <c r="E20" s="32">
        <v>196028704</v>
      </c>
      <c r="F20" s="32">
        <v>29966004</v>
      </c>
      <c r="G20" s="32">
        <v>44950000</v>
      </c>
      <c r="H20" s="28">
        <v>927</v>
      </c>
      <c r="I20" s="29">
        <v>41963</v>
      </c>
      <c r="J20" s="29">
        <v>42420</v>
      </c>
      <c r="K20" s="28" t="s">
        <v>267</v>
      </c>
      <c r="L20" s="28" t="s">
        <v>85</v>
      </c>
    </row>
    <row r="21" spans="1:12" s="169" customFormat="1" x14ac:dyDescent="0.2">
      <c r="A21" s="170" t="s">
        <v>210</v>
      </c>
      <c r="B21" s="170" t="s">
        <v>211</v>
      </c>
      <c r="C21" s="170" t="s">
        <v>234</v>
      </c>
      <c r="D21" s="170" t="s">
        <v>235</v>
      </c>
      <c r="E21" s="171">
        <v>176252790</v>
      </c>
      <c r="F21" s="171">
        <v>29313210</v>
      </c>
      <c r="G21" s="171">
        <v>44200000</v>
      </c>
      <c r="H21" s="170">
        <v>981</v>
      </c>
      <c r="I21" s="172">
        <v>41982</v>
      </c>
      <c r="J21" s="172">
        <v>42438</v>
      </c>
      <c r="K21" s="170" t="s">
        <v>271</v>
      </c>
      <c r="L21" s="170" t="s">
        <v>80</v>
      </c>
    </row>
    <row r="22" spans="1:12" s="169" customFormat="1" x14ac:dyDescent="0.2">
      <c r="A22" s="28" t="s">
        <v>179</v>
      </c>
      <c r="B22" s="28" t="s">
        <v>180</v>
      </c>
      <c r="C22" s="28" t="s">
        <v>236</v>
      </c>
      <c r="D22" s="28" t="s">
        <v>235</v>
      </c>
      <c r="E22" s="32">
        <v>160502764</v>
      </c>
      <c r="F22" s="32">
        <v>38130000</v>
      </c>
      <c r="G22" s="32">
        <v>57190000</v>
      </c>
      <c r="H22" s="28">
        <v>999</v>
      </c>
      <c r="I22" s="29">
        <v>41985</v>
      </c>
      <c r="J22" s="29">
        <v>42441</v>
      </c>
      <c r="K22" s="28" t="s">
        <v>272</v>
      </c>
      <c r="L22" s="28" t="s">
        <v>80</v>
      </c>
    </row>
    <row r="23" spans="1:12" s="169" customFormat="1" x14ac:dyDescent="0.2">
      <c r="A23" s="28" t="s">
        <v>181</v>
      </c>
      <c r="B23" s="28" t="s">
        <v>182</v>
      </c>
      <c r="C23" s="28" t="s">
        <v>237</v>
      </c>
      <c r="D23" s="28" t="s">
        <v>238</v>
      </c>
      <c r="E23" s="32">
        <v>199300000</v>
      </c>
      <c r="F23" s="32">
        <v>30200000</v>
      </c>
      <c r="G23" s="32">
        <v>46000000</v>
      </c>
      <c r="H23" s="28">
        <v>931</v>
      </c>
      <c r="I23" s="29">
        <v>41963</v>
      </c>
      <c r="J23" s="29">
        <v>42420</v>
      </c>
      <c r="K23" s="28" t="s">
        <v>266</v>
      </c>
      <c r="L23" s="28" t="s">
        <v>98</v>
      </c>
    </row>
    <row r="24" spans="1:12" s="169" customFormat="1" x14ac:dyDescent="0.2">
      <c r="A24" s="28" t="s">
        <v>183</v>
      </c>
      <c r="B24" s="28" t="s">
        <v>184</v>
      </c>
      <c r="C24" s="28" t="s">
        <v>239</v>
      </c>
      <c r="D24" s="28" t="s">
        <v>240</v>
      </c>
      <c r="E24" s="32">
        <v>115141880</v>
      </c>
      <c r="F24" s="32">
        <v>20720000</v>
      </c>
      <c r="G24" s="32">
        <v>34262125</v>
      </c>
      <c r="H24" s="28">
        <v>938</v>
      </c>
      <c r="I24" s="29">
        <v>41964</v>
      </c>
      <c r="J24" s="29">
        <v>42421</v>
      </c>
      <c r="K24" s="28" t="s">
        <v>269</v>
      </c>
      <c r="L24" s="28" t="s">
        <v>98</v>
      </c>
    </row>
    <row r="25" spans="1:12" s="169" customFormat="1" x14ac:dyDescent="0.2">
      <c r="A25" s="28" t="s">
        <v>185</v>
      </c>
      <c r="B25" s="28" t="s">
        <v>186</v>
      </c>
      <c r="C25" s="28" t="s">
        <v>241</v>
      </c>
      <c r="D25" s="28" t="s">
        <v>242</v>
      </c>
      <c r="E25" s="32">
        <v>180993000</v>
      </c>
      <c r="F25" s="32">
        <v>79305000</v>
      </c>
      <c r="G25" s="32">
        <v>69388000</v>
      </c>
      <c r="H25" s="28">
        <v>948</v>
      </c>
      <c r="I25" s="29">
        <v>41968</v>
      </c>
      <c r="J25" s="29">
        <v>42425</v>
      </c>
      <c r="K25" s="28" t="s">
        <v>273</v>
      </c>
      <c r="L25" s="28" t="s">
        <v>80</v>
      </c>
    </row>
    <row r="26" spans="1:12" s="169" customFormat="1" x14ac:dyDescent="0.2">
      <c r="A26" s="28" t="s">
        <v>187</v>
      </c>
      <c r="B26" s="28" t="s">
        <v>188</v>
      </c>
      <c r="C26" s="28" t="s">
        <v>243</v>
      </c>
      <c r="D26" s="28" t="s">
        <v>244</v>
      </c>
      <c r="E26" s="32">
        <v>199373323</v>
      </c>
      <c r="F26" s="32">
        <v>30022389</v>
      </c>
      <c r="G26" s="32">
        <v>50000000</v>
      </c>
      <c r="H26" s="28">
        <v>928</v>
      </c>
      <c r="I26" s="29">
        <v>41963</v>
      </c>
      <c r="J26" s="29">
        <v>42420</v>
      </c>
      <c r="K26" s="28" t="s">
        <v>268</v>
      </c>
      <c r="L26" s="28" t="s">
        <v>98</v>
      </c>
    </row>
    <row r="27" spans="1:12" s="169" customFormat="1" x14ac:dyDescent="0.2">
      <c r="A27" s="28" t="s">
        <v>115</v>
      </c>
      <c r="B27" s="28" t="s">
        <v>189</v>
      </c>
      <c r="C27" s="28" t="s">
        <v>116</v>
      </c>
      <c r="D27" s="28" t="s">
        <v>117</v>
      </c>
      <c r="E27" s="32">
        <v>40960264</v>
      </c>
      <c r="F27" s="32">
        <v>10250000</v>
      </c>
      <c r="G27" s="32">
        <v>15400000</v>
      </c>
      <c r="H27" s="28">
        <v>942</v>
      </c>
      <c r="I27" s="29">
        <v>41964</v>
      </c>
      <c r="J27" s="29">
        <v>42421</v>
      </c>
      <c r="K27" s="28" t="s">
        <v>79</v>
      </c>
      <c r="L27" s="28" t="s">
        <v>80</v>
      </c>
    </row>
    <row r="28" spans="1:12" s="169" customFormat="1" x14ac:dyDescent="0.2">
      <c r="A28" s="28" t="s">
        <v>190</v>
      </c>
      <c r="B28" s="28" t="s">
        <v>191</v>
      </c>
      <c r="C28" s="28" t="s">
        <v>245</v>
      </c>
      <c r="D28" s="28" t="s">
        <v>246</v>
      </c>
      <c r="E28" s="32">
        <v>90353622</v>
      </c>
      <c r="F28" s="32">
        <v>16000000</v>
      </c>
      <c r="G28" s="32">
        <v>24500000</v>
      </c>
      <c r="H28" s="28">
        <v>983</v>
      </c>
      <c r="I28" s="29">
        <v>41982</v>
      </c>
      <c r="J28" s="29">
        <v>42438</v>
      </c>
      <c r="K28" s="28" t="s">
        <v>272</v>
      </c>
      <c r="L28" s="28" t="s">
        <v>80</v>
      </c>
    </row>
    <row r="29" spans="1:12" s="169" customFormat="1" x14ac:dyDescent="0.2">
      <c r="A29" s="28" t="s">
        <v>192</v>
      </c>
      <c r="B29" s="28" t="s">
        <v>193</v>
      </c>
      <c r="C29" s="28" t="s">
        <v>247</v>
      </c>
      <c r="D29" s="28" t="s">
        <v>248</v>
      </c>
      <c r="E29" s="32">
        <v>131850000</v>
      </c>
      <c r="F29" s="32">
        <v>28000000</v>
      </c>
      <c r="G29" s="32">
        <v>42000000</v>
      </c>
      <c r="H29" s="28">
        <v>927</v>
      </c>
      <c r="I29" s="29">
        <v>41963</v>
      </c>
      <c r="J29" s="29">
        <v>42420</v>
      </c>
      <c r="K29" s="28" t="s">
        <v>267</v>
      </c>
      <c r="L29" s="28" t="s">
        <v>85</v>
      </c>
    </row>
    <row r="30" spans="1:12" s="169" customFormat="1" x14ac:dyDescent="0.2">
      <c r="A30" s="28" t="s">
        <v>118</v>
      </c>
      <c r="B30" s="28" t="s">
        <v>119</v>
      </c>
      <c r="C30" s="28" t="s">
        <v>120</v>
      </c>
      <c r="D30" s="28" t="s">
        <v>121</v>
      </c>
      <c r="E30" s="32">
        <v>115309869</v>
      </c>
      <c r="F30" s="32">
        <v>32686720</v>
      </c>
      <c r="G30" s="32">
        <v>62023517</v>
      </c>
      <c r="H30" s="28">
        <v>930</v>
      </c>
      <c r="I30" s="29">
        <v>41963</v>
      </c>
      <c r="J30" s="29">
        <v>42420</v>
      </c>
      <c r="K30" s="28" t="s">
        <v>79</v>
      </c>
      <c r="L30" s="28" t="s">
        <v>80</v>
      </c>
    </row>
    <row r="31" spans="1:12" s="169" customFormat="1" x14ac:dyDescent="0.2">
      <c r="A31" s="28" t="s">
        <v>212</v>
      </c>
      <c r="B31" s="28" t="s">
        <v>213</v>
      </c>
      <c r="C31" s="28" t="s">
        <v>249</v>
      </c>
      <c r="D31" s="28" t="s">
        <v>250</v>
      </c>
      <c r="E31" s="32">
        <v>103127777</v>
      </c>
      <c r="F31" s="32">
        <v>24193770</v>
      </c>
      <c r="G31" s="32">
        <v>26500000</v>
      </c>
      <c r="H31" s="28">
        <v>981</v>
      </c>
      <c r="I31" s="29">
        <v>41982</v>
      </c>
      <c r="J31" s="29">
        <v>42438</v>
      </c>
      <c r="K31" s="28" t="s">
        <v>270</v>
      </c>
      <c r="L31" s="28" t="s">
        <v>85</v>
      </c>
    </row>
    <row r="32" spans="1:12" s="169" customFormat="1" x14ac:dyDescent="0.2">
      <c r="A32" s="28" t="s">
        <v>122</v>
      </c>
      <c r="B32" s="28" t="s">
        <v>123</v>
      </c>
      <c r="C32" s="28" t="s">
        <v>124</v>
      </c>
      <c r="D32" s="28" t="s">
        <v>125</v>
      </c>
      <c r="E32" s="32">
        <v>199999809</v>
      </c>
      <c r="F32" s="32">
        <v>33000000</v>
      </c>
      <c r="G32" s="32">
        <v>56229120</v>
      </c>
      <c r="H32" s="28">
        <v>930</v>
      </c>
      <c r="I32" s="29">
        <v>41963</v>
      </c>
      <c r="J32" s="29">
        <v>42420</v>
      </c>
      <c r="K32" s="28" t="s">
        <v>79</v>
      </c>
      <c r="L32" s="28" t="s">
        <v>98</v>
      </c>
    </row>
    <row r="33" spans="1:12" s="169" customFormat="1" x14ac:dyDescent="0.2">
      <c r="A33" s="28" t="s">
        <v>126</v>
      </c>
      <c r="B33" s="28" t="s">
        <v>127</v>
      </c>
      <c r="C33" s="28" t="s">
        <v>128</v>
      </c>
      <c r="D33" s="28" t="s">
        <v>128</v>
      </c>
      <c r="E33" s="32">
        <v>74920000</v>
      </c>
      <c r="F33" s="32">
        <v>19080000</v>
      </c>
      <c r="G33" s="32">
        <v>28220000</v>
      </c>
      <c r="H33" s="28">
        <v>930</v>
      </c>
      <c r="I33" s="29">
        <v>41963</v>
      </c>
      <c r="J33" s="29">
        <v>42420</v>
      </c>
      <c r="K33" s="28" t="s">
        <v>79</v>
      </c>
      <c r="L33" s="28" t="s">
        <v>98</v>
      </c>
    </row>
    <row r="34" spans="1:12" s="169" customFormat="1" x14ac:dyDescent="0.2">
      <c r="A34" s="28" t="s">
        <v>129</v>
      </c>
      <c r="B34" s="28" t="s">
        <v>130</v>
      </c>
      <c r="C34" s="28" t="s">
        <v>131</v>
      </c>
      <c r="D34" s="28" t="s">
        <v>132</v>
      </c>
      <c r="E34" s="32">
        <v>79968000</v>
      </c>
      <c r="F34" s="32">
        <v>19992000</v>
      </c>
      <c r="G34" s="32">
        <v>30000000</v>
      </c>
      <c r="H34" s="28">
        <v>930</v>
      </c>
      <c r="I34" s="29">
        <v>41963</v>
      </c>
      <c r="J34" s="29">
        <v>42420</v>
      </c>
      <c r="K34" s="28" t="s">
        <v>79</v>
      </c>
      <c r="L34" s="28" t="s">
        <v>85</v>
      </c>
    </row>
    <row r="35" spans="1:12" s="169" customFormat="1" x14ac:dyDescent="0.2">
      <c r="A35" s="28" t="s">
        <v>133</v>
      </c>
      <c r="B35" s="28" t="s">
        <v>134</v>
      </c>
      <c r="C35" s="28" t="s">
        <v>135</v>
      </c>
      <c r="D35" s="28" t="s">
        <v>135</v>
      </c>
      <c r="E35" s="32">
        <v>112350000</v>
      </c>
      <c r="F35" s="32">
        <v>47300000</v>
      </c>
      <c r="G35" s="32">
        <v>31000000</v>
      </c>
      <c r="H35" s="28">
        <v>930</v>
      </c>
      <c r="I35" s="29">
        <v>41963</v>
      </c>
      <c r="J35" s="29">
        <v>42420</v>
      </c>
      <c r="K35" s="28" t="s">
        <v>79</v>
      </c>
      <c r="L35" s="28" t="s">
        <v>85</v>
      </c>
    </row>
    <row r="36" spans="1:12" s="169" customFormat="1" x14ac:dyDescent="0.2">
      <c r="A36" s="28" t="s">
        <v>136</v>
      </c>
      <c r="B36" s="28" t="s">
        <v>137</v>
      </c>
      <c r="C36" s="28" t="s">
        <v>138</v>
      </c>
      <c r="D36" s="28" t="s">
        <v>139</v>
      </c>
      <c r="E36" s="32">
        <v>183738360</v>
      </c>
      <c r="F36" s="32">
        <v>31818760</v>
      </c>
      <c r="G36" s="32">
        <v>80299131</v>
      </c>
      <c r="H36" s="28">
        <v>979</v>
      </c>
      <c r="I36" s="29">
        <v>41982</v>
      </c>
      <c r="J36" s="29">
        <v>42438</v>
      </c>
      <c r="K36" s="28" t="s">
        <v>79</v>
      </c>
      <c r="L36" s="28" t="s">
        <v>59</v>
      </c>
    </row>
    <row r="37" spans="1:12" s="169" customFormat="1" x14ac:dyDescent="0.2">
      <c r="A37" s="28" t="s">
        <v>214</v>
      </c>
      <c r="B37" s="28" t="s">
        <v>215</v>
      </c>
      <c r="C37" s="28" t="s">
        <v>251</v>
      </c>
      <c r="D37" s="28" t="s">
        <v>252</v>
      </c>
      <c r="E37" s="32">
        <v>63359200</v>
      </c>
      <c r="F37" s="32">
        <v>13589800</v>
      </c>
      <c r="G37" s="32">
        <v>20384700</v>
      </c>
      <c r="H37" s="28">
        <v>1052</v>
      </c>
      <c r="I37" s="29">
        <v>41995</v>
      </c>
      <c r="J37" s="29">
        <v>42451</v>
      </c>
      <c r="K37" s="28" t="s">
        <v>267</v>
      </c>
      <c r="L37" s="28" t="s">
        <v>59</v>
      </c>
    </row>
    <row r="38" spans="1:12" s="169" customFormat="1" x14ac:dyDescent="0.2">
      <c r="A38" s="28" t="s">
        <v>194</v>
      </c>
      <c r="B38" s="28" t="s">
        <v>195</v>
      </c>
      <c r="C38" s="28" t="s">
        <v>253</v>
      </c>
      <c r="D38" s="28" t="s">
        <v>254</v>
      </c>
      <c r="E38" s="32">
        <v>173005129</v>
      </c>
      <c r="F38" s="32">
        <v>27000000</v>
      </c>
      <c r="G38" s="32">
        <v>58486000</v>
      </c>
      <c r="H38" s="28">
        <v>927</v>
      </c>
      <c r="I38" s="29">
        <v>41963</v>
      </c>
      <c r="J38" s="29">
        <v>42420</v>
      </c>
      <c r="K38" s="28" t="s">
        <v>267</v>
      </c>
      <c r="L38" s="28" t="s">
        <v>85</v>
      </c>
    </row>
    <row r="39" spans="1:12" s="169" customFormat="1" x14ac:dyDescent="0.2">
      <c r="A39" s="28" t="s">
        <v>140</v>
      </c>
      <c r="B39" s="28" t="s">
        <v>141</v>
      </c>
      <c r="C39" s="28" t="s">
        <v>142</v>
      </c>
      <c r="D39" s="28" t="s">
        <v>143</v>
      </c>
      <c r="E39" s="32">
        <v>145694090</v>
      </c>
      <c r="F39" s="32">
        <v>31500000</v>
      </c>
      <c r="G39" s="32">
        <v>42562049</v>
      </c>
      <c r="H39" s="28">
        <v>930</v>
      </c>
      <c r="I39" s="29">
        <v>41963</v>
      </c>
      <c r="J39" s="29">
        <v>42420</v>
      </c>
      <c r="K39" s="28" t="s">
        <v>79</v>
      </c>
      <c r="L39" s="28" t="s">
        <v>98</v>
      </c>
    </row>
    <row r="40" spans="1:12" s="169" customFormat="1" x14ac:dyDescent="0.2">
      <c r="A40" s="28" t="s">
        <v>144</v>
      </c>
      <c r="B40" s="28" t="s">
        <v>145</v>
      </c>
      <c r="C40" s="28" t="s">
        <v>146</v>
      </c>
      <c r="D40" s="28" t="s">
        <v>147</v>
      </c>
      <c r="E40" s="32">
        <v>156203000</v>
      </c>
      <c r="F40" s="32">
        <v>31600000</v>
      </c>
      <c r="G40" s="32">
        <v>46400000</v>
      </c>
      <c r="H40" s="28">
        <v>930</v>
      </c>
      <c r="I40" s="29">
        <v>41963</v>
      </c>
      <c r="J40" s="29">
        <v>42420</v>
      </c>
      <c r="K40" s="28" t="s">
        <v>79</v>
      </c>
      <c r="L40" s="28" t="s">
        <v>59</v>
      </c>
    </row>
    <row r="41" spans="1:12" s="169" customFormat="1" x14ac:dyDescent="0.2">
      <c r="A41" s="28" t="s">
        <v>148</v>
      </c>
      <c r="B41" s="28" t="s">
        <v>149</v>
      </c>
      <c r="C41" s="28" t="s">
        <v>150</v>
      </c>
      <c r="D41" s="28" t="s">
        <v>151</v>
      </c>
      <c r="E41" s="32">
        <v>176794942</v>
      </c>
      <c r="F41" s="32">
        <v>60347150</v>
      </c>
      <c r="G41" s="32">
        <v>59444850</v>
      </c>
      <c r="H41" s="28">
        <v>930</v>
      </c>
      <c r="I41" s="29">
        <v>41963</v>
      </c>
      <c r="J41" s="29">
        <v>42420</v>
      </c>
      <c r="K41" s="28" t="s">
        <v>79</v>
      </c>
      <c r="L41" s="28" t="s">
        <v>80</v>
      </c>
    </row>
    <row r="42" spans="1:12" s="169" customFormat="1" x14ac:dyDescent="0.2">
      <c r="A42" s="28" t="s">
        <v>196</v>
      </c>
      <c r="B42" s="28" t="s">
        <v>197</v>
      </c>
      <c r="C42" s="28" t="s">
        <v>255</v>
      </c>
      <c r="D42" s="28" t="s">
        <v>256</v>
      </c>
      <c r="E42" s="32">
        <v>165523793</v>
      </c>
      <c r="F42" s="32">
        <v>66472900</v>
      </c>
      <c r="G42" s="32">
        <v>50467035</v>
      </c>
      <c r="H42" s="28">
        <v>948</v>
      </c>
      <c r="I42" s="29">
        <v>41968</v>
      </c>
      <c r="J42" s="29">
        <v>42425</v>
      </c>
      <c r="K42" s="28" t="s">
        <v>273</v>
      </c>
      <c r="L42" s="28" t="s">
        <v>80</v>
      </c>
    </row>
    <row r="43" spans="1:12" s="169" customFormat="1" x14ac:dyDescent="0.2">
      <c r="A43" s="28" t="s">
        <v>198</v>
      </c>
      <c r="B43" s="28" t="s">
        <v>199</v>
      </c>
      <c r="C43" s="28" t="s">
        <v>257</v>
      </c>
      <c r="D43" s="28" t="s">
        <v>258</v>
      </c>
      <c r="E43" s="32">
        <v>122488848</v>
      </c>
      <c r="F43" s="32">
        <v>20430400</v>
      </c>
      <c r="G43" s="32">
        <v>43586150</v>
      </c>
      <c r="H43" s="28">
        <v>995</v>
      </c>
      <c r="I43" s="29">
        <v>41983</v>
      </c>
      <c r="J43" s="29">
        <v>42439</v>
      </c>
      <c r="K43" s="28" t="s">
        <v>274</v>
      </c>
      <c r="L43" s="28" t="s">
        <v>59</v>
      </c>
    </row>
    <row r="44" spans="1:12" s="169" customFormat="1" x14ac:dyDescent="0.2">
      <c r="A44" s="28" t="s">
        <v>200</v>
      </c>
      <c r="B44" s="28" t="s">
        <v>201</v>
      </c>
      <c r="C44" s="28" t="s">
        <v>259</v>
      </c>
      <c r="D44" s="28" t="s">
        <v>260</v>
      </c>
      <c r="E44" s="32">
        <v>133545056</v>
      </c>
      <c r="F44" s="32">
        <v>22867228</v>
      </c>
      <c r="G44" s="32">
        <v>58148309</v>
      </c>
      <c r="H44" s="28">
        <v>931</v>
      </c>
      <c r="I44" s="29">
        <v>41963</v>
      </c>
      <c r="J44" s="29">
        <v>42420</v>
      </c>
      <c r="K44" s="28" t="s">
        <v>266</v>
      </c>
      <c r="L44" s="28" t="s">
        <v>59</v>
      </c>
    </row>
    <row r="45" spans="1:12" s="169" customFormat="1" x14ac:dyDescent="0.2">
      <c r="A45" s="28" t="s">
        <v>202</v>
      </c>
      <c r="B45" s="28" t="s">
        <v>203</v>
      </c>
      <c r="C45" s="28" t="s">
        <v>261</v>
      </c>
      <c r="D45" s="28" t="s">
        <v>262</v>
      </c>
      <c r="E45" s="32">
        <v>109765672</v>
      </c>
      <c r="F45" s="32">
        <v>27000000</v>
      </c>
      <c r="G45" s="32">
        <v>41560000</v>
      </c>
      <c r="H45" s="28">
        <v>926</v>
      </c>
      <c r="I45" s="29">
        <v>41963</v>
      </c>
      <c r="J45" s="29">
        <v>42420</v>
      </c>
      <c r="K45" s="28" t="s">
        <v>275</v>
      </c>
      <c r="L45" s="28" t="s">
        <v>59</v>
      </c>
    </row>
    <row r="46" spans="1:12" s="169" customFormat="1" x14ac:dyDescent="0.2">
      <c r="A46" s="28" t="s">
        <v>204</v>
      </c>
      <c r="B46" s="28" t="s">
        <v>205</v>
      </c>
      <c r="C46" s="28" t="s">
        <v>263</v>
      </c>
      <c r="D46" s="28" t="s">
        <v>264</v>
      </c>
      <c r="E46" s="32">
        <v>81838824</v>
      </c>
      <c r="F46" s="32">
        <v>14500000</v>
      </c>
      <c r="G46" s="32">
        <v>22320000</v>
      </c>
      <c r="H46" s="28">
        <v>992</v>
      </c>
      <c r="I46" s="29">
        <v>41982</v>
      </c>
      <c r="J46" s="29">
        <v>42438</v>
      </c>
      <c r="K46" s="28" t="s">
        <v>274</v>
      </c>
      <c r="L46" s="28" t="s">
        <v>59</v>
      </c>
    </row>
  </sheetData>
  <autoFilter ref="A1:L46">
    <sortState ref="A2:L46">
      <sortCondition ref="A1:A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D15" sqref="D15"/>
    </sheetView>
  </sheetViews>
  <sheetFormatPr baseColWidth="10" defaultRowHeight="15" x14ac:dyDescent="0.2"/>
  <cols>
    <col min="1" max="1" width="3.140625" style="6" customWidth="1"/>
    <col min="2" max="2" width="26" style="22" customWidth="1"/>
    <col min="3" max="3" width="20.7109375" style="22" customWidth="1"/>
    <col min="4" max="4" width="26.85546875" style="23" customWidth="1"/>
    <col min="5" max="5" width="26.28515625" style="6" customWidth="1"/>
    <col min="6" max="6" width="25.5703125" style="6" customWidth="1"/>
    <col min="7" max="7" width="3.140625" style="6" customWidth="1"/>
    <col min="8" max="8" width="2.42578125" style="6" customWidth="1"/>
    <col min="9" max="9" width="3.5703125" style="6" customWidth="1"/>
    <col min="10" max="13" width="11.42578125" style="6" customWidth="1"/>
    <col min="14" max="16384" width="11.42578125" style="6"/>
  </cols>
  <sheetData>
    <row r="1" spans="1:13" x14ac:dyDescent="0.2">
      <c r="A1" s="15"/>
      <c r="B1" s="16"/>
      <c r="C1" s="16"/>
      <c r="D1" s="16"/>
      <c r="E1" s="16"/>
      <c r="F1" s="16"/>
      <c r="G1" s="17"/>
    </row>
    <row r="2" spans="1:13" x14ac:dyDescent="0.2">
      <c r="A2" s="2"/>
      <c r="B2" s="18"/>
      <c r="C2" s="1"/>
      <c r="D2" s="1"/>
      <c r="E2" s="1"/>
      <c r="F2" s="1"/>
      <c r="G2" s="7"/>
    </row>
    <row r="3" spans="1:13" ht="16.5" customHeight="1" x14ac:dyDescent="0.2">
      <c r="A3" s="2"/>
      <c r="B3" s="1"/>
      <c r="C3" s="1"/>
      <c r="D3" s="102"/>
      <c r="E3" s="104" t="s">
        <v>57</v>
      </c>
      <c r="F3" s="87">
        <f ca="1">TODAY()</f>
        <v>42058</v>
      </c>
      <c r="G3" s="7"/>
    </row>
    <row r="4" spans="1:13" x14ac:dyDescent="0.2">
      <c r="A4" s="2"/>
      <c r="B4" s="19"/>
      <c r="C4" s="1"/>
      <c r="D4" s="18"/>
      <c r="E4" s="1"/>
      <c r="F4" s="1"/>
      <c r="G4" s="7"/>
    </row>
    <row r="5" spans="1:13" ht="11.25" customHeight="1" x14ac:dyDescent="0.2">
      <c r="A5" s="2"/>
      <c r="B5" s="19"/>
      <c r="C5" s="1"/>
      <c r="D5" s="1"/>
      <c r="E5" s="1"/>
      <c r="F5" s="1"/>
      <c r="G5" s="7"/>
    </row>
    <row r="6" spans="1:13" ht="11.25" customHeight="1" x14ac:dyDescent="0.2">
      <c r="A6" s="2"/>
      <c r="B6" s="19"/>
      <c r="C6" s="1"/>
      <c r="D6" s="1"/>
      <c r="E6" s="1"/>
      <c r="F6" s="1"/>
      <c r="G6" s="7"/>
    </row>
    <row r="7" spans="1:13" ht="20.100000000000001" customHeight="1" x14ac:dyDescent="0.2">
      <c r="A7" s="2"/>
      <c r="B7" s="185" t="s">
        <v>73</v>
      </c>
      <c r="C7" s="185"/>
      <c r="D7" s="185"/>
      <c r="E7" s="185"/>
      <c r="F7" s="185"/>
      <c r="G7" s="7"/>
    </row>
    <row r="8" spans="1:13" ht="20.100000000000001" customHeight="1" x14ac:dyDescent="0.2">
      <c r="A8" s="2"/>
      <c r="B8" s="185" t="s">
        <v>18</v>
      </c>
      <c r="C8" s="185"/>
      <c r="D8" s="185"/>
      <c r="E8" s="185"/>
      <c r="F8" s="185"/>
      <c r="G8" s="7"/>
    </row>
    <row r="9" spans="1:13" ht="20.100000000000001" customHeight="1" thickBot="1" x14ac:dyDescent="0.25">
      <c r="A9" s="2"/>
      <c r="B9" s="185" t="s">
        <v>17</v>
      </c>
      <c r="C9" s="185"/>
      <c r="D9" s="185"/>
      <c r="E9" s="185"/>
      <c r="F9" s="185"/>
      <c r="G9" s="7"/>
    </row>
    <row r="10" spans="1:13" x14ac:dyDescent="0.2">
      <c r="A10" s="2"/>
      <c r="B10" s="1"/>
      <c r="C10" s="1"/>
      <c r="D10" s="1"/>
      <c r="E10" s="1"/>
      <c r="F10" s="1"/>
      <c r="G10" s="7"/>
      <c r="I10" s="155" t="s">
        <v>152</v>
      </c>
      <c r="J10" s="156"/>
      <c r="K10" s="157"/>
      <c r="L10" s="156"/>
      <c r="M10" s="158"/>
    </row>
    <row r="11" spans="1:13" s="4" customFormat="1" ht="30.75" customHeight="1" x14ac:dyDescent="0.2">
      <c r="A11" s="2"/>
      <c r="B11" s="3" t="s">
        <v>56</v>
      </c>
      <c r="C11" s="177" t="str">
        <f>IF($C$15&gt;0,VLOOKUP($C$15,'Lista Proyectos'!$A$3:$K$46,3,0)," ")</f>
        <v xml:space="preserve"> </v>
      </c>
      <c r="D11" s="178"/>
      <c r="E11" s="178"/>
      <c r="F11" s="179"/>
      <c r="G11" s="7"/>
      <c r="I11" s="159" t="s">
        <v>156</v>
      </c>
      <c r="J11" s="173" t="s">
        <v>157</v>
      </c>
      <c r="K11" s="173"/>
      <c r="L11" s="173"/>
      <c r="M11" s="174"/>
    </row>
    <row r="12" spans="1:13" s="4" customFormat="1" ht="9.75" customHeight="1" x14ac:dyDescent="0.2">
      <c r="A12" s="2"/>
      <c r="B12" s="3"/>
      <c r="C12" s="91"/>
      <c r="D12" s="91"/>
      <c r="E12" s="91"/>
      <c r="F12" s="91"/>
      <c r="G12" s="7"/>
      <c r="I12" s="159"/>
      <c r="J12" s="160"/>
      <c r="K12" s="160"/>
      <c r="L12" s="160"/>
      <c r="M12" s="161"/>
    </row>
    <row r="13" spans="1:13" s="4" customFormat="1" ht="30.75" customHeight="1" x14ac:dyDescent="0.2">
      <c r="A13" s="2"/>
      <c r="B13" s="3" t="s">
        <v>47</v>
      </c>
      <c r="C13" s="177" t="str">
        <f>IF($C$15&gt;0,VLOOKUP($C$15,'Lista Proyectos'!$A$3:$K$46,4,0)," ")</f>
        <v xml:space="preserve"> </v>
      </c>
      <c r="D13" s="178"/>
      <c r="E13" s="178"/>
      <c r="F13" s="179"/>
      <c r="G13" s="7"/>
      <c r="I13" s="159" t="s">
        <v>158</v>
      </c>
      <c r="J13" s="173" t="s">
        <v>159</v>
      </c>
      <c r="K13" s="173"/>
      <c r="L13" s="173"/>
      <c r="M13" s="174"/>
    </row>
    <row r="14" spans="1:13" s="4" customFormat="1" ht="9.75" customHeight="1" x14ac:dyDescent="0.2">
      <c r="A14" s="2"/>
      <c r="B14" s="3"/>
      <c r="C14" s="91"/>
      <c r="D14" s="91"/>
      <c r="E14" s="91"/>
      <c r="F14" s="91"/>
      <c r="G14" s="7"/>
      <c r="I14" s="159"/>
      <c r="J14" s="160"/>
      <c r="K14" s="160"/>
      <c r="L14" s="160"/>
      <c r="M14" s="161"/>
    </row>
    <row r="15" spans="1:13" s="4" customFormat="1" ht="25.5" customHeight="1" x14ac:dyDescent="0.2">
      <c r="A15" s="2"/>
      <c r="B15" s="3" t="s">
        <v>74</v>
      </c>
      <c r="C15" s="166"/>
      <c r="D15" s="103"/>
      <c r="E15" s="25" t="s">
        <v>27</v>
      </c>
      <c r="F15" s="82" t="str">
        <f>IF($C$15&gt;0,VLOOKUP($C$15,'Lista Proyectos'!$A$3:$K$46,8,0)," ")</f>
        <v xml:space="preserve"> </v>
      </c>
      <c r="G15" s="7"/>
      <c r="I15" s="159" t="s">
        <v>160</v>
      </c>
      <c r="J15" s="173" t="s">
        <v>161</v>
      </c>
      <c r="K15" s="173"/>
      <c r="L15" s="173"/>
      <c r="M15" s="174"/>
    </row>
    <row r="16" spans="1:13" s="4" customFormat="1" ht="8.25" customHeight="1" thickBot="1" x14ac:dyDescent="0.25">
      <c r="A16" s="2"/>
      <c r="B16" s="1"/>
      <c r="C16" s="91"/>
      <c r="D16" s="102"/>
      <c r="E16" s="24"/>
      <c r="F16" s="1"/>
      <c r="G16" s="7"/>
      <c r="I16" s="162"/>
      <c r="J16" s="163"/>
      <c r="K16" s="163"/>
      <c r="L16" s="163"/>
      <c r="M16" s="164"/>
    </row>
    <row r="17" spans="1:7" s="4" customFormat="1" ht="20.25" customHeight="1" x14ac:dyDescent="0.2">
      <c r="A17" s="2"/>
      <c r="B17" s="3" t="s">
        <v>15</v>
      </c>
      <c r="C17" s="186" t="str">
        <f>IF($C$15&gt;0,VLOOKUP($C$15,'Lista Proyectos'!$A$3:$K$46,11,0)," ")</f>
        <v xml:space="preserve"> </v>
      </c>
      <c r="D17" s="187"/>
      <c r="E17" s="25" t="s">
        <v>28</v>
      </c>
      <c r="F17" s="83" t="str">
        <f>IF($C$15&gt;0,VLOOKUP($C$15,'Lista Proyectos'!$A$3:$K$46,9,0)," ")</f>
        <v xml:space="preserve"> </v>
      </c>
      <c r="G17" s="7"/>
    </row>
    <row r="18" spans="1:7" s="4" customFormat="1" ht="8.25" customHeight="1" x14ac:dyDescent="0.2">
      <c r="A18" s="2"/>
      <c r="B18" s="1"/>
      <c r="C18" s="91"/>
      <c r="D18" s="102"/>
      <c r="E18" s="24"/>
      <c r="F18" s="1"/>
      <c r="G18" s="7"/>
    </row>
    <row r="19" spans="1:7" s="4" customFormat="1" ht="20.25" customHeight="1" x14ac:dyDescent="0.2">
      <c r="A19" s="2"/>
      <c r="B19" s="3" t="s">
        <v>16</v>
      </c>
      <c r="C19" s="167"/>
      <c r="D19" s="102"/>
      <c r="E19" s="25" t="s">
        <v>29</v>
      </c>
      <c r="F19" s="83" t="str">
        <f>IF($C$15&gt;0,VLOOKUP($C$15,'Lista Proyectos'!$A$3:$K$46,10,0)," ")</f>
        <v xml:space="preserve"> </v>
      </c>
      <c r="G19" s="7"/>
    </row>
    <row r="20" spans="1:7" s="4" customFormat="1" x14ac:dyDescent="0.2">
      <c r="A20" s="2"/>
      <c r="B20" s="1"/>
      <c r="C20" s="91"/>
      <c r="D20" s="1"/>
      <c r="E20" s="1"/>
      <c r="F20" s="1"/>
      <c r="G20" s="7"/>
    </row>
    <row r="21" spans="1:7" ht="0.75" customHeight="1" x14ac:dyDescent="0.2">
      <c r="A21" s="2"/>
      <c r="B21" s="1"/>
      <c r="C21" s="1"/>
      <c r="D21" s="1"/>
      <c r="E21" s="1"/>
      <c r="F21" s="1"/>
      <c r="G21" s="7"/>
    </row>
    <row r="22" spans="1:7" s="13" customFormat="1" ht="30" customHeight="1" x14ac:dyDescent="0.2">
      <c r="A22" s="11"/>
      <c r="B22" s="10" t="s">
        <v>8</v>
      </c>
      <c r="C22" s="191" t="s">
        <v>9</v>
      </c>
      <c r="D22" s="192"/>
      <c r="E22" s="10" t="s">
        <v>66</v>
      </c>
      <c r="F22" s="10" t="s">
        <v>67</v>
      </c>
      <c r="G22" s="12"/>
    </row>
    <row r="23" spans="1:7" s="5" customFormat="1" ht="24" customHeight="1" x14ac:dyDescent="0.2">
      <c r="A23" s="8"/>
      <c r="B23" s="180" t="s">
        <v>33</v>
      </c>
      <c r="C23" s="20" t="s">
        <v>31</v>
      </c>
      <c r="D23" s="101"/>
      <c r="E23" s="37">
        <f>SUMIFS('Detalle Aportes'!$L$14:$L$23,'Detalle Aportes'!$M$14:$M$23,"Pecuniario",'Detalle Aportes'!$E$14:$E$23,'Resumen Anexo 3 - Aportes'!$C23)</f>
        <v>0</v>
      </c>
      <c r="F23" s="37">
        <f>SUMIFS('Detalle Aportes'!$L$14:$L$23,'Detalle Aportes'!$M$14:$M$23,"No Pecuniario",'Detalle Aportes'!$E$14:$E$23,'Resumen Anexo 3 - Aportes'!$C23)</f>
        <v>0</v>
      </c>
      <c r="G23" s="9"/>
    </row>
    <row r="24" spans="1:7" ht="24" customHeight="1" x14ac:dyDescent="0.2">
      <c r="A24" s="2"/>
      <c r="B24" s="181"/>
      <c r="C24" s="20" t="s">
        <v>32</v>
      </c>
      <c r="D24" s="14"/>
      <c r="E24" s="37">
        <f>SUMIFS('Detalle Aportes'!$L$14:$L$23,'Detalle Aportes'!$M$14:$M$23,"Pecuniario",'Detalle Aportes'!$E$14:$E$23,'Resumen Anexo 3 - Aportes'!$C24)</f>
        <v>0</v>
      </c>
      <c r="F24" s="37">
        <f>SUMIFS('Detalle Aportes'!$L$14:$L$23,'Detalle Aportes'!$M$14:$M$23,"No Pecuniario",'Detalle Aportes'!$E$14:$E$23,'Resumen Anexo 3 - Aportes'!$C24)</f>
        <v>0</v>
      </c>
      <c r="G24" s="7"/>
    </row>
    <row r="25" spans="1:7" ht="24" customHeight="1" x14ac:dyDescent="0.2">
      <c r="A25" s="2"/>
      <c r="B25" s="180" t="s">
        <v>34</v>
      </c>
      <c r="C25" s="20" t="s">
        <v>35</v>
      </c>
      <c r="D25" s="14"/>
      <c r="E25" s="37">
        <f>SUMIFS('Detalle Aportes'!$L$14:$L$23,'Detalle Aportes'!$M$14:$M$23,"Pecuniario",'Detalle Aportes'!$E$14:$E$23,'Resumen Anexo 3 - Aportes'!$C25)</f>
        <v>0</v>
      </c>
      <c r="F25" s="37">
        <f>SUMIFS('Detalle Aportes'!$L$14:$L$23,'Detalle Aportes'!$M$14:$M$23,"No Pecuniario",'Detalle Aportes'!$E$14:$E$23,'Resumen Anexo 3 - Aportes'!$C25)</f>
        <v>0</v>
      </c>
      <c r="G25" s="7"/>
    </row>
    <row r="26" spans="1:7" ht="24" customHeight="1" x14ac:dyDescent="0.2">
      <c r="A26" s="2"/>
      <c r="B26" s="182"/>
      <c r="C26" s="20" t="s">
        <v>36</v>
      </c>
      <c r="D26" s="14"/>
      <c r="E26" s="37">
        <f>SUMIFS('Detalle Aportes'!$L$14:$L$23,'Detalle Aportes'!$M$14:$M$23,"Pecuniario",'Detalle Aportes'!$E$14:$E$23,'Resumen Anexo 3 - Aportes'!$C26)</f>
        <v>0</v>
      </c>
      <c r="F26" s="37">
        <f>SUMIFS('Detalle Aportes'!$L$14:$L$23,'Detalle Aportes'!$M$14:$M$23,"No Pecuniario",'Detalle Aportes'!$E$14:$E$23,'Resumen Anexo 3 - Aportes'!$C26)</f>
        <v>0</v>
      </c>
      <c r="G26" s="7"/>
    </row>
    <row r="27" spans="1:7" ht="24" customHeight="1" x14ac:dyDescent="0.2">
      <c r="A27" s="2"/>
      <c r="B27" s="182"/>
      <c r="C27" s="20" t="s">
        <v>37</v>
      </c>
      <c r="D27" s="14"/>
      <c r="E27" s="37">
        <f>SUMIFS('Detalle Aportes'!$L$14:$L$23,'Detalle Aportes'!$M$14:$M$23,"Pecuniario",'Detalle Aportes'!$E$14:$E$23,'Resumen Anexo 3 - Aportes'!$C27)</f>
        <v>0</v>
      </c>
      <c r="F27" s="37">
        <f>SUMIFS('Detalle Aportes'!$L$14:$L$23,'Detalle Aportes'!$M$14:$M$23,"No Pecuniario",'Detalle Aportes'!$E$14:$E$23,'Resumen Anexo 3 - Aportes'!$C27)</f>
        <v>0</v>
      </c>
      <c r="G27" s="7"/>
    </row>
    <row r="28" spans="1:7" ht="24" customHeight="1" x14ac:dyDescent="0.2">
      <c r="A28" s="2"/>
      <c r="B28" s="181"/>
      <c r="C28" s="20" t="s">
        <v>38</v>
      </c>
      <c r="D28" s="14"/>
      <c r="E28" s="37">
        <f>SUMIFS('Detalle Aportes'!$L$14:$L$23,'Detalle Aportes'!$M$14:$M$23,"Pecuniario",'Detalle Aportes'!$E$14:$E$23,'Resumen Anexo 3 - Aportes'!$C28)</f>
        <v>0</v>
      </c>
      <c r="F28" s="37">
        <f>SUMIFS('Detalle Aportes'!$L$14:$L$23,'Detalle Aportes'!$M$14:$M$23,"No Pecuniario",'Detalle Aportes'!$E$14:$E$23,'Resumen Anexo 3 - Aportes'!$C28)</f>
        <v>0</v>
      </c>
      <c r="G28" s="7"/>
    </row>
    <row r="29" spans="1:7" ht="24" customHeight="1" x14ac:dyDescent="0.2">
      <c r="A29" s="2"/>
      <c r="B29" s="180" t="s">
        <v>40</v>
      </c>
      <c r="C29" s="20" t="s">
        <v>41</v>
      </c>
      <c r="D29" s="14"/>
      <c r="E29" s="37">
        <f>SUMIFS('Detalle Aportes'!$L$14:$L$23,'Detalle Aportes'!$M$14:$M$23,"Pecuniario",'Detalle Aportes'!$E$14:$E$23,'Resumen Anexo 3 - Aportes'!$C29)</f>
        <v>0</v>
      </c>
      <c r="F29" s="37">
        <f>SUMIFS('Detalle Aportes'!$L$14:$L$23,'Detalle Aportes'!$M$14:$M$23,"No Pecuniario",'Detalle Aportes'!$E$14:$E$23,'Resumen Anexo 3 - Aportes'!$C29)</f>
        <v>0</v>
      </c>
      <c r="G29" s="7"/>
    </row>
    <row r="30" spans="1:7" s="5" customFormat="1" ht="24" customHeight="1" x14ac:dyDescent="0.2">
      <c r="A30" s="8"/>
      <c r="B30" s="181"/>
      <c r="C30" s="20" t="s">
        <v>42</v>
      </c>
      <c r="D30" s="14"/>
      <c r="E30" s="37">
        <f>SUMIFS('Detalle Aportes'!$L$14:$L$23,'Detalle Aportes'!$M$14:$M$23,"Pecuniario",'Detalle Aportes'!$E$14:$E$23,'Resumen Anexo 3 - Aportes'!$C30)</f>
        <v>0</v>
      </c>
      <c r="F30" s="37">
        <f>SUMIFS('Detalle Aportes'!$L$14:$L$23,'Detalle Aportes'!$M$14:$M$23,"No Pecuniario",'Detalle Aportes'!$E$14:$E$23,'Resumen Anexo 3 - Aportes'!$C30)</f>
        <v>0</v>
      </c>
      <c r="G30" s="9"/>
    </row>
    <row r="31" spans="1:7" ht="24" customHeight="1" x14ac:dyDescent="0.2">
      <c r="A31" s="2"/>
      <c r="B31" s="188"/>
      <c r="C31" s="183" t="s">
        <v>70</v>
      </c>
      <c r="D31" s="184"/>
      <c r="E31" s="38">
        <f>IF($C$15&gt;0,VLOOKUP($C$15,'Lista Proyectos'!$A$3:$K$46,6,0),0)</f>
        <v>0</v>
      </c>
      <c r="F31" s="38">
        <f>IF($C$15&gt;0,VLOOKUP($C$15,'Lista Proyectos'!$A$3:$K$46,7,0),0)</f>
        <v>0</v>
      </c>
      <c r="G31" s="7"/>
    </row>
    <row r="32" spans="1:7" ht="24" customHeight="1" x14ac:dyDescent="0.2">
      <c r="A32" s="2"/>
      <c r="B32" s="189"/>
      <c r="C32" s="183" t="s">
        <v>68</v>
      </c>
      <c r="D32" s="184"/>
      <c r="E32" s="38">
        <f>SUM(E23:E30)</f>
        <v>0</v>
      </c>
      <c r="F32" s="38">
        <f>SUM(F23:F30)</f>
        <v>0</v>
      </c>
      <c r="G32" s="7"/>
    </row>
    <row r="33" spans="1:7" ht="24" customHeight="1" x14ac:dyDescent="0.2">
      <c r="A33" s="2"/>
      <c r="B33" s="189"/>
      <c r="C33" s="183" t="s">
        <v>6</v>
      </c>
      <c r="D33" s="184"/>
      <c r="E33" s="38">
        <f>E31-E32</f>
        <v>0</v>
      </c>
      <c r="F33" s="38">
        <f>F31-F32</f>
        <v>0</v>
      </c>
      <c r="G33" s="7"/>
    </row>
    <row r="34" spans="1:7" ht="24" customHeight="1" x14ac:dyDescent="0.2">
      <c r="A34" s="2"/>
      <c r="B34" s="190"/>
      <c r="C34" s="183" t="s">
        <v>7</v>
      </c>
      <c r="D34" s="184"/>
      <c r="E34" s="39">
        <f>+IF(E31&gt;0,E33/E31,0)</f>
        <v>0</v>
      </c>
      <c r="F34" s="39">
        <f>+IF(F31&gt;0,F33/F31,0)</f>
        <v>0</v>
      </c>
      <c r="G34" s="7"/>
    </row>
    <row r="35" spans="1:7" x14ac:dyDescent="0.2">
      <c r="A35" s="2"/>
      <c r="B35" s="1"/>
      <c r="C35" s="1"/>
      <c r="D35" s="1"/>
      <c r="E35" s="1"/>
      <c r="F35" s="1"/>
      <c r="G35" s="7"/>
    </row>
    <row r="36" spans="1:7" s="4" customFormat="1" ht="21.75" customHeight="1" x14ac:dyDescent="0.2">
      <c r="A36" s="117"/>
      <c r="B36" s="175" t="s">
        <v>62</v>
      </c>
      <c r="C36" s="175"/>
      <c r="D36" s="175"/>
      <c r="E36" s="175"/>
      <c r="F36" s="175"/>
      <c r="G36" s="116"/>
    </row>
    <row r="37" spans="1:7" s="4" customFormat="1" ht="29.25" customHeight="1" x14ac:dyDescent="0.2">
      <c r="A37" s="117"/>
      <c r="B37" s="176" t="s">
        <v>69</v>
      </c>
      <c r="C37" s="176"/>
      <c r="D37" s="176"/>
      <c r="E37" s="176"/>
      <c r="F37" s="176"/>
      <c r="G37" s="116"/>
    </row>
    <row r="38" spans="1:7" x14ac:dyDescent="0.2">
      <c r="A38" s="2"/>
      <c r="B38" s="1"/>
      <c r="C38" s="1"/>
      <c r="D38" s="1"/>
      <c r="E38" s="1"/>
      <c r="F38" s="1"/>
      <c r="G38" s="7"/>
    </row>
    <row r="39" spans="1:7" x14ac:dyDescent="0.2">
      <c r="A39" s="2"/>
      <c r="B39" s="1"/>
      <c r="C39" s="1"/>
      <c r="D39" s="1"/>
      <c r="E39" s="1"/>
      <c r="F39" s="1"/>
      <c r="G39" s="7"/>
    </row>
    <row r="40" spans="1:7" x14ac:dyDescent="0.2">
      <c r="A40" s="2"/>
      <c r="B40" s="1"/>
      <c r="C40" s="1"/>
      <c r="D40" s="1"/>
      <c r="E40" s="21"/>
      <c r="F40" s="21"/>
      <c r="G40" s="7"/>
    </row>
    <row r="41" spans="1:7" x14ac:dyDescent="0.2">
      <c r="A41" s="2"/>
      <c r="B41" s="1"/>
      <c r="C41" s="1"/>
      <c r="D41" s="1"/>
      <c r="E41" s="1"/>
      <c r="F41" s="1"/>
      <c r="G41" s="7"/>
    </row>
    <row r="42" spans="1:7" ht="15" customHeight="1" x14ac:dyDescent="0.2">
      <c r="A42" s="2"/>
      <c r="B42" s="90" t="str">
        <f>IF($C$15&gt;0,VLOOKUP($C$15,'Lista Proyectos'!$A$3:$K$46,2,0)," ")</f>
        <v xml:space="preserve"> </v>
      </c>
      <c r="C42" s="1"/>
      <c r="D42" s="22"/>
      <c r="E42" s="105"/>
      <c r="F42" s="168" t="s">
        <v>49</v>
      </c>
      <c r="G42" s="7"/>
    </row>
    <row r="43" spans="1:7" ht="15" customHeight="1" x14ac:dyDescent="0.2">
      <c r="A43" s="2"/>
      <c r="B43" s="91" t="s">
        <v>19</v>
      </c>
      <c r="C43" s="1"/>
      <c r="D43" s="102"/>
      <c r="E43" s="105"/>
      <c r="F43" s="91" t="s">
        <v>48</v>
      </c>
      <c r="G43" s="7"/>
    </row>
    <row r="44" spans="1:7" x14ac:dyDescent="0.2">
      <c r="A44" s="117"/>
      <c r="B44" s="102"/>
      <c r="C44" s="102"/>
      <c r="D44" s="102"/>
      <c r="E44" s="102"/>
      <c r="F44" s="102"/>
      <c r="G44" s="118"/>
    </row>
    <row r="45" spans="1:7" x14ac:dyDescent="0.2">
      <c r="A45" s="117"/>
      <c r="B45" s="102"/>
      <c r="C45" s="102"/>
      <c r="D45" s="102"/>
      <c r="E45" s="102"/>
      <c r="F45" s="102"/>
      <c r="G45" s="118"/>
    </row>
    <row r="46" spans="1:7" ht="15" customHeight="1" x14ac:dyDescent="0.2">
      <c r="A46" s="117"/>
      <c r="B46" s="102"/>
      <c r="C46" s="102"/>
      <c r="D46" s="122" t="str">
        <f>IF($C$15&gt;0,VLOOKUP($C$15,'Lista Proyectos'!$A$3:$L$46,12,0)," ")</f>
        <v xml:space="preserve"> </v>
      </c>
      <c r="E46" s="102"/>
      <c r="F46" s="102"/>
      <c r="G46" s="118"/>
    </row>
    <row r="47" spans="1:7" ht="27.75" customHeight="1" x14ac:dyDescent="0.2">
      <c r="A47" s="117"/>
      <c r="B47" s="102"/>
      <c r="C47" s="102"/>
      <c r="D47" s="123" t="s">
        <v>50</v>
      </c>
      <c r="E47" s="102"/>
      <c r="F47" s="102"/>
      <c r="G47" s="118"/>
    </row>
    <row r="48" spans="1:7" ht="12" customHeight="1" thickBot="1" x14ac:dyDescent="0.25">
      <c r="A48" s="119"/>
      <c r="B48" s="120"/>
      <c r="C48" s="120"/>
      <c r="D48" s="120"/>
      <c r="E48" s="120"/>
      <c r="F48" s="120"/>
      <c r="G48" s="121"/>
    </row>
  </sheetData>
  <sheetProtection algorithmName="SHA-512" hashValue="ha4yYc5Nw6RooJFoH0SK944w8vW7NPmIQys6hD9/NDw66dzABkjn5HEX2Ud0jI8VRC8nPh4y4ziSZmzpt90cPQ==" saltValue="D0vm/UIFYWhxwICBAcwx5Q==" spinCount="100000" sheet="1" objects="1" scenarios="1"/>
  <mergeCells count="20">
    <mergeCell ref="B7:F7"/>
    <mergeCell ref="B8:F8"/>
    <mergeCell ref="B9:F9"/>
    <mergeCell ref="C17:D17"/>
    <mergeCell ref="B31:B34"/>
    <mergeCell ref="C22:D22"/>
    <mergeCell ref="C33:D33"/>
    <mergeCell ref="C34:D34"/>
    <mergeCell ref="J11:M11"/>
    <mergeCell ref="J13:M13"/>
    <mergeCell ref="J15:M15"/>
    <mergeCell ref="B36:F36"/>
    <mergeCell ref="B37:F37"/>
    <mergeCell ref="C11:F11"/>
    <mergeCell ref="C13:F13"/>
    <mergeCell ref="B23:B24"/>
    <mergeCell ref="B25:B28"/>
    <mergeCell ref="B29:B30"/>
    <mergeCell ref="C31:D31"/>
    <mergeCell ref="C32:D32"/>
  </mergeCells>
  <phoneticPr fontId="0" type="noConversion"/>
  <printOptions horizontalCentered="1"/>
  <pageMargins left="0" right="0" top="0.59055118110236227" bottom="0.59055118110236227" header="0" footer="0.19685039370078741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Proyectos'!$A$3:$A$46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topLeftCell="A5" zoomScale="85" zoomScaleNormal="85" workbookViewId="0">
      <selection activeCell="D16" sqref="D16"/>
    </sheetView>
  </sheetViews>
  <sheetFormatPr baseColWidth="10" defaultColWidth="0" defaultRowHeight="12.75" x14ac:dyDescent="0.2"/>
  <cols>
    <col min="1" max="1" width="2.28515625" style="40" customWidth="1"/>
    <col min="2" max="2" width="2.5703125" style="40" customWidth="1"/>
    <col min="3" max="3" width="6.28515625" style="149" customWidth="1"/>
    <col min="4" max="4" width="17.28515625" style="40" customWidth="1"/>
    <col min="5" max="5" width="30" style="40" customWidth="1"/>
    <col min="6" max="6" width="15.140625" style="40" customWidth="1"/>
    <col min="7" max="7" width="22.5703125" style="40" customWidth="1"/>
    <col min="8" max="8" width="41.85546875" style="40" customWidth="1"/>
    <col min="9" max="9" width="16.42578125" style="40" customWidth="1"/>
    <col min="10" max="10" width="12.42578125" style="40" customWidth="1"/>
    <col min="11" max="11" width="12" style="40" customWidth="1"/>
    <col min="12" max="12" width="15.5703125" style="40" customWidth="1"/>
    <col min="13" max="13" width="11.140625" style="40" customWidth="1"/>
    <col min="14" max="14" width="3" style="40" customWidth="1"/>
    <col min="15" max="15" width="3.7109375" style="40" customWidth="1"/>
    <col min="16" max="16" width="15.7109375" style="41" customWidth="1"/>
    <col min="17" max="18" width="11.42578125" style="40" customWidth="1"/>
    <col min="19" max="16384" width="11.42578125" style="40" hidden="1"/>
  </cols>
  <sheetData>
    <row r="1" spans="2:16" ht="13.5" thickBot="1" x14ac:dyDescent="0.25"/>
    <row r="2" spans="2:16" ht="20.25" customHeight="1" x14ac:dyDescent="0.2">
      <c r="B2" s="42"/>
      <c r="C2" s="150"/>
      <c r="D2" s="43"/>
      <c r="E2" s="43"/>
      <c r="F2" s="44"/>
      <c r="G2" s="43"/>
      <c r="H2" s="43"/>
      <c r="I2" s="45"/>
      <c r="J2" s="45"/>
      <c r="K2" s="45"/>
      <c r="L2" s="43"/>
      <c r="M2" s="43"/>
      <c r="N2" s="46"/>
      <c r="O2" s="47"/>
      <c r="P2" s="48"/>
    </row>
    <row r="3" spans="2:16" ht="20.25" customHeight="1" x14ac:dyDescent="0.2">
      <c r="B3" s="47"/>
      <c r="C3" s="148"/>
      <c r="D3" s="49"/>
      <c r="E3" s="49"/>
      <c r="F3" s="50"/>
      <c r="G3" s="3" t="s">
        <v>18</v>
      </c>
      <c r="H3" s="107"/>
      <c r="I3" s="108"/>
      <c r="J3" s="109"/>
      <c r="K3" s="110" t="s">
        <v>55</v>
      </c>
      <c r="L3" s="128">
        <f ca="1">+'Resumen Anexo 3 - Aportes'!F3</f>
        <v>42058</v>
      </c>
      <c r="M3" s="49"/>
      <c r="N3" s="52"/>
      <c r="O3" s="53"/>
      <c r="P3" s="49"/>
    </row>
    <row r="4" spans="2:16" ht="20.25" customHeight="1" x14ac:dyDescent="0.2">
      <c r="B4" s="47"/>
      <c r="C4" s="125"/>
      <c r="D4" s="48"/>
      <c r="E4" s="48"/>
      <c r="F4" s="54"/>
      <c r="G4" s="193" t="s">
        <v>17</v>
      </c>
      <c r="H4" s="193"/>
      <c r="I4" s="193"/>
      <c r="J4" s="111"/>
      <c r="K4" s="111"/>
      <c r="L4" s="106"/>
      <c r="M4" s="48"/>
      <c r="N4" s="56"/>
      <c r="O4" s="47"/>
      <c r="P4" s="54"/>
    </row>
    <row r="5" spans="2:16" ht="20.25" customHeight="1" x14ac:dyDescent="0.2">
      <c r="B5" s="47"/>
      <c r="C5" s="125"/>
      <c r="D5" s="48"/>
      <c r="E5" s="48"/>
      <c r="F5" s="54"/>
      <c r="G5" s="112" t="s">
        <v>52</v>
      </c>
      <c r="H5" s="126">
        <f>+'Resumen Anexo 3 - Aportes'!C15</f>
        <v>0</v>
      </c>
      <c r="I5" s="110" t="s">
        <v>51</v>
      </c>
      <c r="J5" s="127">
        <f>+'Resumen Anexo 3 - Aportes'!C19</f>
        <v>0</v>
      </c>
      <c r="K5" s="111"/>
      <c r="L5" s="106"/>
      <c r="M5" s="48"/>
      <c r="N5" s="56"/>
      <c r="O5" s="47"/>
      <c r="P5" s="54"/>
    </row>
    <row r="6" spans="2:16" ht="20.25" customHeight="1" x14ac:dyDescent="0.2">
      <c r="B6" s="47"/>
      <c r="C6" s="131"/>
      <c r="D6" s="57"/>
      <c r="E6" s="57"/>
      <c r="F6" s="58"/>
      <c r="G6" s="112" t="s">
        <v>53</v>
      </c>
      <c r="H6" s="126" t="str">
        <f>+'Resumen Anexo 3 - Aportes'!C17</f>
        <v xml:space="preserve"> </v>
      </c>
      <c r="I6" s="112" t="s">
        <v>54</v>
      </c>
      <c r="J6" s="127">
        <v>1</v>
      </c>
      <c r="K6" s="111"/>
      <c r="L6" s="107"/>
      <c r="M6" s="48"/>
      <c r="N6" s="56"/>
      <c r="O6" s="47"/>
      <c r="P6" s="58"/>
    </row>
    <row r="7" spans="2:16" ht="18" customHeight="1" thickBot="1" x14ac:dyDescent="0.25">
      <c r="B7" s="47"/>
      <c r="C7" s="125"/>
      <c r="I7" s="51"/>
      <c r="J7" s="51"/>
      <c r="K7" s="51"/>
      <c r="L7" s="51"/>
      <c r="N7" s="60"/>
      <c r="O7" s="61"/>
      <c r="P7" s="62"/>
    </row>
    <row r="8" spans="2:16" ht="18" customHeight="1" x14ac:dyDescent="0.2">
      <c r="B8" s="47"/>
      <c r="C8" s="131"/>
      <c r="D8" s="132" t="s">
        <v>152</v>
      </c>
      <c r="E8" s="133"/>
      <c r="F8" s="134"/>
      <c r="G8" s="135"/>
      <c r="H8" s="136"/>
      <c r="I8" s="124"/>
      <c r="J8" s="137"/>
      <c r="K8" s="138"/>
      <c r="L8" s="54"/>
      <c r="N8" s="60"/>
      <c r="P8" s="40"/>
    </row>
    <row r="9" spans="2:16" ht="18" customHeight="1" x14ac:dyDescent="0.2">
      <c r="B9" s="47"/>
      <c r="C9" s="131"/>
      <c r="D9" s="139" t="s">
        <v>162</v>
      </c>
      <c r="E9" s="165"/>
      <c r="F9" s="141"/>
      <c r="G9" s="142"/>
      <c r="H9" s="143"/>
      <c r="I9" s="124"/>
      <c r="J9" s="137"/>
      <c r="K9" s="138"/>
      <c r="L9" s="54"/>
      <c r="N9" s="60"/>
      <c r="P9" s="40"/>
    </row>
    <row r="10" spans="2:16" ht="18" customHeight="1" x14ac:dyDescent="0.2">
      <c r="B10" s="47"/>
      <c r="C10" s="131"/>
      <c r="D10" s="139" t="s">
        <v>163</v>
      </c>
      <c r="E10" s="140"/>
      <c r="F10" s="141"/>
      <c r="G10" s="142"/>
      <c r="H10" s="143"/>
      <c r="I10" s="124"/>
      <c r="J10" s="137"/>
      <c r="K10" s="138"/>
      <c r="L10" s="54"/>
      <c r="N10" s="60"/>
      <c r="P10" s="40"/>
    </row>
    <row r="11" spans="2:16" ht="18" customHeight="1" thickBot="1" x14ac:dyDescent="0.25">
      <c r="B11" s="47"/>
      <c r="C11" s="125"/>
      <c r="D11" s="144" t="s">
        <v>164</v>
      </c>
      <c r="E11" s="145"/>
      <c r="F11" s="145"/>
      <c r="G11" s="145"/>
      <c r="H11" s="146"/>
      <c r="I11" s="51"/>
      <c r="J11" s="51"/>
      <c r="K11" s="51"/>
      <c r="L11" s="51"/>
      <c r="N11" s="60"/>
      <c r="P11" s="40"/>
    </row>
    <row r="12" spans="2:16" ht="18" customHeight="1" thickBot="1" x14ac:dyDescent="0.25">
      <c r="B12" s="47"/>
      <c r="C12" s="125"/>
      <c r="I12" s="51"/>
      <c r="J12" s="51"/>
      <c r="K12" s="51"/>
      <c r="L12" s="51"/>
      <c r="N12" s="60"/>
      <c r="O12" s="61"/>
      <c r="P12" s="62"/>
    </row>
    <row r="13" spans="2:16" s="65" customFormat="1" ht="53.25" customHeight="1" thickBot="1" x14ac:dyDescent="0.25">
      <c r="B13" s="63"/>
      <c r="C13" s="147" t="s">
        <v>10</v>
      </c>
      <c r="D13" s="81" t="s">
        <v>12</v>
      </c>
      <c r="E13" s="81" t="s">
        <v>11</v>
      </c>
      <c r="F13" s="81" t="s">
        <v>0</v>
      </c>
      <c r="G13" s="81" t="s">
        <v>1</v>
      </c>
      <c r="H13" s="81" t="s">
        <v>4</v>
      </c>
      <c r="I13" s="81" t="s">
        <v>5</v>
      </c>
      <c r="J13" s="81" t="s">
        <v>3</v>
      </c>
      <c r="K13" s="81" t="s">
        <v>2</v>
      </c>
      <c r="L13" s="93" t="s">
        <v>155</v>
      </c>
      <c r="M13" s="92" t="s">
        <v>63</v>
      </c>
      <c r="N13" s="64"/>
      <c r="O13" s="63"/>
    </row>
    <row r="14" spans="2:16" ht="29.25" customHeight="1" x14ac:dyDescent="0.2">
      <c r="B14" s="47"/>
      <c r="C14" s="151">
        <v>1</v>
      </c>
      <c r="D14" s="84" t="str">
        <f>IF(E14&gt;0,VLOOKUP(E14,Listas!$B$3:$C$10,2,0)," ")</f>
        <v xml:space="preserve"> </v>
      </c>
      <c r="E14" s="94"/>
      <c r="F14" s="66"/>
      <c r="G14" s="67"/>
      <c r="H14" s="67"/>
      <c r="I14" s="67"/>
      <c r="J14" s="66"/>
      <c r="K14" s="68"/>
      <c r="L14" s="95"/>
      <c r="M14" s="98"/>
      <c r="N14" s="56"/>
      <c r="O14" s="47"/>
      <c r="P14" s="40"/>
    </row>
    <row r="15" spans="2:16" ht="29.25" customHeight="1" x14ac:dyDescent="0.2">
      <c r="B15" s="47"/>
      <c r="C15" s="151">
        <v>2</v>
      </c>
      <c r="D15" s="85" t="str">
        <f>IF(E15&gt;0,VLOOKUP(E15,Listas!$B$3:$C$10,2,0)," ")</f>
        <v xml:space="preserve"> </v>
      </c>
      <c r="E15" s="94"/>
      <c r="F15" s="69"/>
      <c r="G15" s="70"/>
      <c r="H15" s="70"/>
      <c r="I15" s="70"/>
      <c r="J15" s="69"/>
      <c r="K15" s="71"/>
      <c r="L15" s="96"/>
      <c r="M15" s="99"/>
      <c r="N15" s="56"/>
      <c r="O15" s="47"/>
      <c r="P15" s="40"/>
    </row>
    <row r="16" spans="2:16" ht="29.25" customHeight="1" x14ac:dyDescent="0.2">
      <c r="B16" s="47"/>
      <c r="C16" s="151">
        <v>3</v>
      </c>
      <c r="D16" s="85" t="str">
        <f>IF(E16&gt;0,VLOOKUP(E16,Listas!$B$3:$C$10,2,0)," ")</f>
        <v xml:space="preserve"> </v>
      </c>
      <c r="E16" s="94"/>
      <c r="F16" s="69"/>
      <c r="G16" s="154"/>
      <c r="H16" s="70"/>
      <c r="I16" s="70"/>
      <c r="J16" s="69"/>
      <c r="K16" s="71"/>
      <c r="L16" s="96"/>
      <c r="M16" s="99"/>
      <c r="N16" s="56"/>
      <c r="O16" s="47"/>
      <c r="P16" s="40"/>
    </row>
    <row r="17" spans="2:17" ht="29.25" customHeight="1" x14ac:dyDescent="0.2">
      <c r="B17" s="47"/>
      <c r="C17" s="151">
        <v>4</v>
      </c>
      <c r="D17" s="85" t="str">
        <f>IF(E17&gt;0,VLOOKUP(E17,Listas!$B$3:$C$10,2,0)," ")</f>
        <v xml:space="preserve"> </v>
      </c>
      <c r="E17" s="94"/>
      <c r="F17" s="69"/>
      <c r="G17" s="70"/>
      <c r="H17" s="70"/>
      <c r="I17" s="70"/>
      <c r="J17" s="69"/>
      <c r="K17" s="71"/>
      <c r="L17" s="96"/>
      <c r="M17" s="99"/>
      <c r="N17" s="56"/>
      <c r="O17" s="47"/>
      <c r="P17" s="40"/>
    </row>
    <row r="18" spans="2:17" ht="29.25" customHeight="1" x14ac:dyDescent="0.2">
      <c r="B18" s="47"/>
      <c r="C18" s="151">
        <v>5</v>
      </c>
      <c r="D18" s="85" t="str">
        <f>IF(E18&gt;0,VLOOKUP(E18,Listas!$B$3:$C$10,2,0)," ")</f>
        <v xml:space="preserve"> </v>
      </c>
      <c r="E18" s="94"/>
      <c r="F18" s="69"/>
      <c r="G18" s="70"/>
      <c r="H18" s="70"/>
      <c r="I18" s="70"/>
      <c r="J18" s="69"/>
      <c r="K18" s="71"/>
      <c r="L18" s="96"/>
      <c r="M18" s="99"/>
      <c r="N18" s="56"/>
      <c r="O18" s="47"/>
      <c r="P18" s="40"/>
    </row>
    <row r="19" spans="2:17" ht="29.25" customHeight="1" x14ac:dyDescent="0.2">
      <c r="B19" s="47"/>
      <c r="C19" s="151">
        <v>6</v>
      </c>
      <c r="D19" s="85" t="str">
        <f>IF(E19&gt;0,VLOOKUP(E19,Listas!$B$3:$C$10,2,0)," ")</f>
        <v xml:space="preserve"> </v>
      </c>
      <c r="E19" s="94"/>
      <c r="F19" s="69"/>
      <c r="G19" s="70"/>
      <c r="H19" s="70"/>
      <c r="I19" s="70"/>
      <c r="J19" s="69"/>
      <c r="K19" s="71"/>
      <c r="L19" s="96"/>
      <c r="M19" s="99"/>
      <c r="N19" s="56"/>
      <c r="O19" s="47"/>
      <c r="P19" s="40"/>
    </row>
    <row r="20" spans="2:17" ht="29.25" customHeight="1" x14ac:dyDescent="0.2">
      <c r="B20" s="47"/>
      <c r="C20" s="151">
        <v>7</v>
      </c>
      <c r="D20" s="85" t="str">
        <f>IF(E20&gt;0,VLOOKUP(E20,Listas!$B$3:$C$10,2,0)," ")</f>
        <v xml:space="preserve"> </v>
      </c>
      <c r="E20" s="94"/>
      <c r="F20" s="69"/>
      <c r="G20" s="70"/>
      <c r="H20" s="70"/>
      <c r="I20" s="70"/>
      <c r="J20" s="69"/>
      <c r="K20" s="71"/>
      <c r="L20" s="96"/>
      <c r="M20" s="99"/>
      <c r="N20" s="56"/>
      <c r="O20" s="47"/>
      <c r="P20" s="40"/>
    </row>
    <row r="21" spans="2:17" ht="29.25" customHeight="1" x14ac:dyDescent="0.2">
      <c r="B21" s="47"/>
      <c r="C21" s="151">
        <v>8</v>
      </c>
      <c r="D21" s="85" t="str">
        <f>IF(E21&gt;0,VLOOKUP(E21,Listas!$B$3:$C$10,2,0)," ")</f>
        <v xml:space="preserve"> </v>
      </c>
      <c r="E21" s="94"/>
      <c r="F21" s="69"/>
      <c r="G21" s="70"/>
      <c r="H21" s="70"/>
      <c r="I21" s="70"/>
      <c r="J21" s="69"/>
      <c r="K21" s="71"/>
      <c r="L21" s="96"/>
      <c r="M21" s="99"/>
      <c r="N21" s="56"/>
      <c r="O21" s="47"/>
      <c r="P21" s="40"/>
    </row>
    <row r="22" spans="2:17" ht="29.25" customHeight="1" x14ac:dyDescent="0.2">
      <c r="B22" s="47"/>
      <c r="C22" s="151">
        <v>9</v>
      </c>
      <c r="D22" s="85" t="str">
        <f>IF(E22&gt;0,VLOOKUP(E22,Listas!$B$3:$C$10,2,0)," ")</f>
        <v xml:space="preserve"> </v>
      </c>
      <c r="E22" s="94"/>
      <c r="F22" s="69"/>
      <c r="G22" s="70"/>
      <c r="H22" s="70"/>
      <c r="I22" s="70"/>
      <c r="J22" s="69"/>
      <c r="K22" s="71"/>
      <c r="L22" s="96"/>
      <c r="M22" s="99"/>
      <c r="N22" s="56"/>
      <c r="O22" s="47"/>
      <c r="P22" s="40"/>
    </row>
    <row r="23" spans="2:17" ht="29.25" customHeight="1" thickBot="1" x14ac:dyDescent="0.25">
      <c r="B23" s="47"/>
      <c r="C23" s="152">
        <v>10</v>
      </c>
      <c r="D23" s="86" t="str">
        <f>IF(E23&gt;0,VLOOKUP(E23,Listas!$B$3:$C$10,2,0)," ")</f>
        <v xml:space="preserve"> </v>
      </c>
      <c r="E23" s="72"/>
      <c r="F23" s="73"/>
      <c r="G23" s="72"/>
      <c r="H23" s="72"/>
      <c r="I23" s="72"/>
      <c r="J23" s="73"/>
      <c r="K23" s="74"/>
      <c r="L23" s="97"/>
      <c r="M23" s="100"/>
      <c r="N23" s="56"/>
      <c r="O23" s="47"/>
      <c r="P23" s="40"/>
    </row>
    <row r="24" spans="2:17" ht="36" customHeight="1" thickBot="1" x14ac:dyDescent="0.25">
      <c r="B24" s="47"/>
      <c r="C24" s="125"/>
      <c r="D24" s="196"/>
      <c r="E24" s="196"/>
      <c r="F24" s="48"/>
      <c r="G24" s="48"/>
      <c r="H24" s="48"/>
      <c r="I24" s="48"/>
      <c r="J24" s="48"/>
      <c r="K24" s="129" t="s">
        <v>13</v>
      </c>
      <c r="L24" s="130">
        <f>SUM(L14:L23)</f>
        <v>0</v>
      </c>
      <c r="N24" s="56"/>
      <c r="O24" s="47"/>
      <c r="P24" s="48"/>
    </row>
    <row r="25" spans="2:17" ht="24.95" customHeight="1" x14ac:dyDescent="0.2">
      <c r="B25" s="47"/>
      <c r="C25" s="125"/>
      <c r="D25" s="55"/>
      <c r="E25" s="55"/>
      <c r="F25" s="48"/>
      <c r="G25" s="48"/>
      <c r="H25" s="48"/>
      <c r="I25" s="48"/>
      <c r="J25" s="48"/>
      <c r="K25" s="48"/>
      <c r="L25" s="48"/>
      <c r="M25" s="48"/>
      <c r="N25" s="56"/>
      <c r="O25" s="75"/>
      <c r="P25" s="76"/>
    </row>
    <row r="26" spans="2:17" ht="24.95" customHeight="1" x14ac:dyDescent="0.2">
      <c r="B26" s="47"/>
      <c r="C26" s="125"/>
      <c r="D26" s="88"/>
      <c r="E26" s="88"/>
      <c r="F26" s="48"/>
      <c r="G26" s="48"/>
      <c r="H26" s="48"/>
      <c r="I26" s="48"/>
      <c r="J26" s="48"/>
      <c r="K26" s="48"/>
      <c r="L26" s="48"/>
      <c r="M26" s="48"/>
      <c r="N26" s="56"/>
      <c r="O26" s="75"/>
      <c r="P26" s="76"/>
    </row>
    <row r="27" spans="2:17" ht="24.95" customHeight="1" x14ac:dyDescent="0.2">
      <c r="B27" s="47"/>
      <c r="C27" s="125"/>
      <c r="F27" s="54"/>
      <c r="G27" s="48"/>
      <c r="H27" s="48"/>
      <c r="I27" s="48"/>
      <c r="J27" s="48"/>
      <c r="K27" s="48"/>
      <c r="L27" s="48"/>
      <c r="M27" s="48"/>
      <c r="N27" s="56"/>
      <c r="O27" s="75"/>
      <c r="P27" s="76"/>
    </row>
    <row r="28" spans="2:17" ht="18" customHeight="1" x14ac:dyDescent="0.2">
      <c r="B28" s="47"/>
      <c r="C28" s="125"/>
      <c r="D28" s="197" t="str">
        <f>+'Resumen Anexo 3 - Aportes'!B42</f>
        <v xml:space="preserve"> </v>
      </c>
      <c r="E28" s="197"/>
      <c r="F28" s="48"/>
      <c r="H28" s="115" t="str">
        <f>+'Resumen Anexo 3 - Aportes'!F42</f>
        <v>Nombre y Firma</v>
      </c>
      <c r="I28" s="48"/>
      <c r="J28" s="48"/>
      <c r="K28" s="198" t="str">
        <f>+'Resumen Anexo 3 - Aportes'!D46</f>
        <v xml:space="preserve"> </v>
      </c>
      <c r="L28" s="198"/>
      <c r="M28" s="58"/>
      <c r="N28" s="56"/>
      <c r="O28" s="47"/>
      <c r="P28" s="77"/>
    </row>
    <row r="29" spans="2:17" ht="29.25" customHeight="1" x14ac:dyDescent="0.2">
      <c r="B29" s="47"/>
      <c r="C29" s="125"/>
      <c r="D29" s="194" t="str">
        <f>+'Resumen Anexo 3 - Aportes'!B43</f>
        <v>Coordinador(a) Responsable</v>
      </c>
      <c r="E29" s="194"/>
      <c r="F29" s="48"/>
      <c r="G29" s="58"/>
      <c r="H29" s="113" t="s">
        <v>48</v>
      </c>
      <c r="I29" s="114"/>
      <c r="J29" s="114"/>
      <c r="K29" s="195" t="s">
        <v>50</v>
      </c>
      <c r="L29" s="195"/>
      <c r="M29" s="58"/>
      <c r="N29" s="56"/>
      <c r="O29" s="47"/>
      <c r="P29" s="77"/>
    </row>
    <row r="30" spans="2:17" ht="13.5" thickBot="1" x14ac:dyDescent="0.25">
      <c r="B30" s="78"/>
      <c r="C30" s="153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79"/>
      <c r="O30" s="47"/>
      <c r="P30" s="80"/>
      <c r="Q30" s="48"/>
    </row>
    <row r="31" spans="2:17" ht="10.5" customHeight="1" x14ac:dyDescent="0.2"/>
  </sheetData>
  <mergeCells count="6">
    <mergeCell ref="G4:I4"/>
    <mergeCell ref="D29:E29"/>
    <mergeCell ref="K29:L29"/>
    <mergeCell ref="D24:E24"/>
    <mergeCell ref="D28:E28"/>
    <mergeCell ref="K28:L28"/>
  </mergeCells>
  <dataValidations count="4">
    <dataValidation type="list" allowBlank="1" showInputMessage="1" showErrorMessage="1" error="Sólo se permite el ingreso de las categorias de personal definidas por FONDAP" sqref="I30:I15231 I24:I26">
      <formula1>Personal</formula1>
    </dataValidation>
    <dataValidation type="list" allowBlank="1" showInputMessage="1" showErrorMessage="1" error="Debe ingresar sólo categorias de personal admitidas por FONDAP" sqref="I15232:I19771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>
      <formula1>D14</formula1>
    </dataValidation>
    <dataValidation type="custom" allowBlank="1" showInputMessage="1" showErrorMessage="1" sqref="H5 H6 L3 K28:L28 H28 D28:E28">
      <formula1>D3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Listas!$B$3:$B$10</xm:f>
          </x14:formula1>
          <xm:sqref>E14:E23</xm:sqref>
        </x14:dataValidation>
        <x14:dataValidation type="list" allowBlank="1" showInputMessage="1" showErrorMessage="1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>
          <x14:formula1>
            <xm:f>Listas!$A$14:$A$17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Anexo 3 - Aportes</vt:lpstr>
      <vt:lpstr>Detalle Aportes</vt:lpstr>
      <vt:lpstr>'Detalle Aportes'!Área_de_impresión</vt:lpstr>
      <vt:lpstr>'Resumen Anexo 3 -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2015-02-23T19:18:14Z</cp:lastPrinted>
  <dcterms:created xsi:type="dcterms:W3CDTF">2001-04-26T16:13:16Z</dcterms:created>
  <dcterms:modified xsi:type="dcterms:W3CDTF">2015-02-23T19:18:43Z</dcterms:modified>
</cp:coreProperties>
</file>