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ahona\Dropbox\FONDEQUIP\FONDEQUIP\1. Concursos\Fondequip Mediano 2015\FORMULARIOS\"/>
    </mc:Choice>
  </mc:AlternateContent>
  <bookViews>
    <workbookView xWindow="-15" yWindow="6090" windowWidth="15480" windowHeight="5775" tabRatio="938" firstSheet="1" activeTab="2"/>
  </bookViews>
  <sheets>
    <sheet name="Listas" sheetId="56" state="hidden" r:id="rId1"/>
    <sheet name="Lista Proyectos" sheetId="55" r:id="rId2"/>
    <sheet name="Resumen Anexo 3 - Aportes" sheetId="26" r:id="rId3"/>
    <sheet name="Detalle Aportes" sheetId="53" r:id="rId4"/>
  </sheets>
  <definedNames>
    <definedName name="_xlnm._FilterDatabase" localSheetId="1" hidden="1">'Lista Proyectos'!$A$1:$L$55</definedName>
    <definedName name="_xlnm.Print_Area" localSheetId="3">'Detalle Aportes'!$A$1:$O$30</definedName>
    <definedName name="_xlnm.Print_Area" localSheetId="2">'Resumen Anexo 3 - Aportes'!$A$1:$G$48</definedName>
    <definedName name="Personal">#REF!</definedName>
    <definedName name="_xlnm.Print_Titles" localSheetId="3">'Detalle Aportes'!$1:$13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D46" i="26" l="1"/>
  <c r="B42" i="26"/>
  <c r="F31" i="26"/>
  <c r="E31" i="26"/>
  <c r="C17" i="26"/>
  <c r="F19" i="26"/>
  <c r="F17" i="26"/>
  <c r="F15" i="26"/>
  <c r="C13" i="26"/>
  <c r="C11" i="26"/>
  <c r="D16" i="53" l="1"/>
  <c r="H28" i="53"/>
  <c r="H5" i="53"/>
  <c r="D15" i="53"/>
  <c r="D17" i="53"/>
  <c r="D29" i="53" l="1"/>
  <c r="F30" i="26"/>
  <c r="F29" i="26"/>
  <c r="F28" i="26"/>
  <c r="F27" i="26"/>
  <c r="F25" i="26"/>
  <c r="F24" i="26"/>
  <c r="F23" i="26"/>
  <c r="E24" i="26"/>
  <c r="E25" i="26"/>
  <c r="E26" i="26"/>
  <c r="E27" i="26"/>
  <c r="E28" i="26"/>
  <c r="E29" i="26"/>
  <c r="E30" i="26"/>
  <c r="E23" i="26"/>
  <c r="F26" i="26"/>
  <c r="K28" i="53" l="1"/>
  <c r="F32" i="26"/>
  <c r="F33" i="26" l="1"/>
  <c r="F34" i="26" s="1"/>
  <c r="D19" i="53"/>
  <c r="D18" i="53"/>
  <c r="J5" i="53"/>
  <c r="D28" i="53"/>
  <c r="H6" i="53"/>
  <c r="D14" i="53"/>
  <c r="D20" i="53"/>
  <c r="D21" i="53"/>
  <c r="D22" i="53"/>
  <c r="D23" i="53"/>
  <c r="F3" i="26"/>
  <c r="L3" i="53" s="1"/>
  <c r="L24" i="53"/>
  <c r="E32" i="26" l="1"/>
  <c r="E33" i="26" l="1"/>
  <c r="E34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<sst xmlns="http://schemas.openxmlformats.org/spreadsheetml/2006/main" count="430" uniqueCount="315">
  <si>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</si>
  <si>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</si>
  <si>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</si>
  <si>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</si>
  <si>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</si>
  <si>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</si>
  <si>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>SALDO POR RENDIR</t>
  </si>
  <si>
    <t>PORCENTAJE POR RENDIR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</si>
  <si>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</si>
  <si>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</si>
  <si>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</si>
  <si>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</si>
  <si>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</si>
  <si>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</si>
  <si>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</si>
  <si>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INSTITUCIÓN</t>
  </si>
  <si>
    <t>DECLARACIÓN N°</t>
  </si>
  <si>
    <t>PROGRAMA  FONDEQUIP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</si>
  <si>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</si>
  <si>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</si>
  <si>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</si>
  <si>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</si>
  <si>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</si>
  <si>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</si>
  <si>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</si>
  <si>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</si>
  <si>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</si>
  <si>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</si>
  <si>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</si>
  <si>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</si>
  <si>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</si>
  <si>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</si>
  <si>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</si>
  <si>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</si>
  <si>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</si>
  <si>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</si>
  <si>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</si>
  <si>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OPERACIÓN</t>
  </si>
  <si>
    <t>C.- OPERACIÓN</t>
  </si>
  <si>
    <t>C.1. Capacitación</t>
  </si>
  <si>
    <t>C.2. Gastos de Operación y Administración</t>
  </si>
  <si>
    <t>TRASLADOS E INSTALACION</t>
  </si>
  <si>
    <t>Equipamiento</t>
  </si>
  <si>
    <t>Traslados e Instalacion</t>
  </si>
  <si>
    <t>Operación</t>
  </si>
  <si>
    <t>NOMBRE EQUIPO</t>
  </si>
  <si>
    <t>Representante Institucional</t>
  </si>
  <si>
    <t>Nombre y Firma</t>
  </si>
  <si>
    <t>Representante Programa CONICYT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</si>
  <si>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</si>
  <si>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</si>
  <si>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</si>
  <si>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</si>
  <si>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</si>
  <si>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</si>
  <si>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FECHA</t>
  </si>
  <si>
    <t>Coordinador(a) FONDEQUIP</t>
  </si>
  <si>
    <t>Pamela Escobar</t>
  </si>
  <si>
    <t>Factura</t>
  </si>
  <si>
    <t>Invoice</t>
  </si>
  <si>
    <t>Tipo</t>
  </si>
  <si>
    <t>Pecuniario</t>
  </si>
  <si>
    <t>No Pecuniario</t>
  </si>
  <si>
    <r>
      <t>APORTE PECUNIARIO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</si>
  <si>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>APORTE NO PECUNIARIO</t>
    </r>
    <r>
      <rPr>
        <b/>
        <vertAlign val="superscript"/>
        <sz val="11"/>
        <rFont val="Calibri"/>
        <family val="2"/>
        <scheme val="minor"/>
      </rPr>
      <t xml:space="preserve"> (2)</t>
    </r>
  </si>
  <si>
    <t>TOTAL RENDIDO/DECLARADO</t>
  </si>
  <si>
    <t>TOTAL COMPROMETIDO</t>
  </si>
  <si>
    <t>Aporte Pecuniario</t>
  </si>
  <si>
    <t>Aporte No Pecuniario</t>
  </si>
  <si>
    <t>DECLARACIÓN DE GASTOS APORTE INSTITUCIONAL Y DE TERCEROS</t>
  </si>
  <si>
    <t>CÓDIGO PROYECTO</t>
  </si>
  <si>
    <t>Roxany Barahona</t>
  </si>
  <si>
    <t>Álvaro González</t>
  </si>
  <si>
    <t>Instrucciones:</t>
  </si>
  <si>
    <t>Boleta de Compraventa</t>
  </si>
  <si>
    <t>Formulario de Aduana</t>
  </si>
  <si>
    <t>Monto Declarado
/Rendido</t>
  </si>
  <si>
    <t xml:space="preserve">1.- 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</si>
  <si>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</si>
  <si>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t xml:space="preserve">2.- </t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</si>
  <si>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</si>
  <si>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t xml:space="preserve">3.- </t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</si>
  <si>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</si>
  <si>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</si>
  <si>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</si>
  <si>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</si>
  <si>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IV CONCURSO DE EQUIPAMIENTO CIENTÍFICO Y TECNOLÓGICO MEDIANO FONDEQUIP</t>
  </si>
  <si>
    <t>Certificado</t>
  </si>
  <si>
    <t>Coordinador(a) Científico(a)</t>
  </si>
  <si>
    <t>EQM150003</t>
  </si>
  <si>
    <t xml:space="preserve">Paulo Barraza </t>
  </si>
  <si>
    <t>Adquisición de Electroencefalógrafo portátil  de alta densidad con sistema Wireless.</t>
  </si>
  <si>
    <t>Electroencefalógrafo con sistema wireless</t>
  </si>
  <si>
    <t>EQM150005</t>
  </si>
  <si>
    <t>Eduardo Fuentes Quinteros</t>
  </si>
  <si>
    <t>ADQUISICIÓN DE UN MICROSCOPIO INTRAVITAL PARA EL ESTUDIO IN VIVO DE TROMBOSIS EN MODELOS ANIMALES.</t>
  </si>
  <si>
    <t>MICROSCOPIO DE FLUORESCENCIA INTRAVITAL</t>
  </si>
  <si>
    <t>EQM150010</t>
  </si>
  <si>
    <t>Rolando Vernal Astudillo</t>
  </si>
  <si>
    <t>Desarrollo de una plataforma de microtomografía computarizada (microCT) para el análisis de animales y especímenes experimentales con el propósito de fortalecer la investigación avanzada en ciencias odontológicas.</t>
  </si>
  <si>
    <t>Equipo de microtomografía computarizada (microCT)</t>
  </si>
  <si>
    <t>EQM150022</t>
  </si>
  <si>
    <t>James Mcphee Torres</t>
  </si>
  <si>
    <t>Very High Resolution Earth Surface Mapping for Hydrological and Geophysical Process Understanding.</t>
  </si>
  <si>
    <t>Escaner Laser Terrestre</t>
  </si>
  <si>
    <t>EQM150037</t>
  </si>
  <si>
    <t>Mauricio Farfan Urzua</t>
  </si>
  <si>
    <t xml:space="preserve">Implementación de una plataforma de análisis de biomarcadores para la investigación en Pediatría. </t>
  </si>
  <si>
    <t>Luminex 200</t>
  </si>
  <si>
    <t>EQM150050</t>
  </si>
  <si>
    <t xml:space="preserve">Raul R. Cordero </t>
  </si>
  <si>
    <t>Characterization of Clouds in the Antarctic Peninsula and the Southern Ocean (Caracterización de Nubes en la Península Antártica y el Océano Austral).</t>
  </si>
  <si>
    <t>Micro Pulso Lidar (MPL)</t>
  </si>
  <si>
    <t>EQM150069</t>
  </si>
  <si>
    <t>Claudio Acuña Castillo</t>
  </si>
  <si>
    <t>Renovación de microscopio confocal del departamento de Biología, para mantener la competividad y aumentar las publicaciones científicas del área biológica y biomédica.</t>
  </si>
  <si>
    <t>Sistema de microscopía Confocal Carl Zeiss, modelo LSM 880</t>
  </si>
  <si>
    <t>EQM150073</t>
  </si>
  <si>
    <t>Jorge Gonzalez Cortes</t>
  </si>
  <si>
    <t>Implementación de una plataforma de proteómica en la zona norte de Chile.</t>
  </si>
  <si>
    <t>Sistema UHPLC Thermo Fisher, acoplado a un detector de masa/masa LTQ XL con trampa lineal de iones.</t>
  </si>
  <si>
    <t>EQM150084</t>
  </si>
  <si>
    <t>ALEXIS ASPEE LAMAS</t>
  </si>
  <si>
    <t>Plataforma de Cromatografía de Gases acoplada a espectrometría de Masa/Masa para el desarrollo de investigación multidisciplinar en la Universidad de Santiago de Chile en el estudio de compuestos volátiles en problemáticas transversales.</t>
  </si>
  <si>
    <t>Cromatógrafo de Gases acoplado a un espectrómetro de Masa-Masa</t>
  </si>
  <si>
    <t>EQM150106</t>
  </si>
  <si>
    <t>Juan Guerrero Nuñez</t>
  </si>
  <si>
    <t>Actualización y adquisición de nuevos accesorios de un espectrómetro de Resonancia Magnética Nuclear para el fortalecimiento de la investigación en variadas áreas de la química.</t>
  </si>
  <si>
    <t>Superconducting FT NMR spectrometer console</t>
  </si>
  <si>
    <t>EQM150126</t>
  </si>
  <si>
    <t>Luis Salazar Navarrete</t>
  </si>
  <si>
    <t>Implementación de un centro de secuenciación masiva multiprósito para el fortalecimiento de líneas de investigación desarrolladas en la Región de La Araucanía.</t>
  </si>
  <si>
    <t>Secuenciador NGS MiSeq System</t>
  </si>
  <si>
    <t>EQM150128</t>
  </si>
  <si>
    <t>Laura Azócar Ulloa</t>
  </si>
  <si>
    <t>Fortalecimiento de las capacidades del Center of Waste Management and Bionergy-BIOREN, en la caracterización de biomasa y materiales a través de la adquisición de un GC /MS/FID como equipo complementario a un TGA-DSC.</t>
  </si>
  <si>
    <t>Cromatografo de gases acoplado a espectrometro de masa con detector FID e interfase para acoplar a TGA-DSC</t>
  </si>
  <si>
    <t>EQM150138</t>
  </si>
  <si>
    <t>Marcos Diaz Quezada</t>
  </si>
  <si>
    <t>Cámara de termo vacío para estudios en ambiente espacial.</t>
  </si>
  <si>
    <t>Camara de Termo-vacio</t>
  </si>
  <si>
    <t>UNIVERSIDAD DE CHILE</t>
  </si>
  <si>
    <t>UNIVERSIDAD DE TALCA</t>
  </si>
  <si>
    <t>UNIVERSIDAD DE SANTIAGO DE CHILE</t>
  </si>
  <si>
    <t>UNIVERSIDAD DE ANTOFAGASTA</t>
  </si>
  <si>
    <t>UNIVERSIDAD DE LA FRONTERA</t>
  </si>
  <si>
    <t>EQM150015</t>
  </si>
  <si>
    <t>Ricardo Rosas Diaz</t>
  </si>
  <si>
    <t>Aula Experimental Integrada para la Investigación y Desarrollo en Enseñanza y Aprendizaje.</t>
  </si>
  <si>
    <t xml:space="preserve">Laboratorio Estacionario de Observación </t>
  </si>
  <si>
    <t>EQM150016</t>
  </si>
  <si>
    <t>Juan Armijo Mancilla</t>
  </si>
  <si>
    <t>Plataforma de Microscopia Electroquímica de Barrido (SECM) para caracterización morfológica y procesos de transferencia de carga en sistemas biológicos y químicos.</t>
  </si>
  <si>
    <t>Microscopio electroquimico de barrido (SECM)</t>
  </si>
  <si>
    <t>EQM150018</t>
  </si>
  <si>
    <t>Rafael Rubilar Pons</t>
  </si>
  <si>
    <t>Incorporación de Parámetros Isotópicos y Nutricionales de Rápida Determinación para Evaluar la Sustentabilidad Hídrica y Nutricional de Especies Forestales.</t>
  </si>
  <si>
    <t>Analizador elemental acoplado a espectrómetro de masa de razón isotopica EA-IRMS</t>
  </si>
  <si>
    <t>EQM150019</t>
  </si>
  <si>
    <t>Aldo Rolleri Saavedra</t>
  </si>
  <si>
    <t>Fortalecimiento de la investigación interdisciplinaria de materiales y biomateriales: Sistema de Imágenes Infrarrojo FTIR para la evaluación no destructiva de superficies.</t>
  </si>
  <si>
    <t>Sistema Imágenes FTIR</t>
  </si>
  <si>
    <t>EQM150020</t>
  </si>
  <si>
    <t>Mauricio Isaacs Casanova</t>
  </si>
  <si>
    <t>Espectrómetro Raman confocal con accesorios de combinación para medidas AFM, espectro- electroquímica y solución homogénea: caracterización avanzada de materiales relevantes en medioambiente y energía.</t>
  </si>
  <si>
    <t xml:space="preserve">Espectrometro Micro-Raman inVia Reflex </t>
  </si>
  <si>
    <t>EQM150023</t>
  </si>
  <si>
    <t>Cristian Carvajal Maldonado</t>
  </si>
  <si>
    <t>IMPLEMENTACION DE UNA PLATAFORMA TECNOLOGICA BASADA EN ULTRACENTRIFUGACIÓN PARA LA OBTENCIÓN DE  NANOVESICULAS UTILES PARA EL  DESARROLLO DE BIOMARCADORES ASOCIADOS A PATOLOGIAS HUMANAS.</t>
  </si>
  <si>
    <t>ULTRACENTRIFUGA</t>
  </si>
  <si>
    <t>EQM150024</t>
  </si>
  <si>
    <t>Esteban Saez Robert</t>
  </si>
  <si>
    <t>Triaxial de alta precisión para suelos parcialmente saturados.</t>
  </si>
  <si>
    <t>Triaxial para suelos parcialmente saturados</t>
  </si>
  <si>
    <t>EQM150025</t>
  </si>
  <si>
    <t>Edgar Pastene Navarrete</t>
  </si>
  <si>
    <t>Cromatógrafo en Contra-Corriente Líquido-Líquido de Lecho Móvil Verdadero para purificaciones continuas en escala preparativa.</t>
  </si>
  <si>
    <t>Cromatografo En contra-corriente Líquido-Liquido de Lecho Móvil Verdadero (TMB)</t>
  </si>
  <si>
    <t>EQM150029</t>
  </si>
  <si>
    <t>Tomas Echaveguren Navarro</t>
  </si>
  <si>
    <t>Implementacion de un Laboratorio de Modelamiento de Interacción Conductor - Carretera.</t>
  </si>
  <si>
    <t>simulador de conduccion (simescar)</t>
  </si>
  <si>
    <t>EQM150032</t>
  </si>
  <si>
    <t>Leyla Cárdenas Tavie</t>
  </si>
  <si>
    <t>Incorporación de una Plataforma de Secuenciación Puntual y Genotipificación dirigida para la Investigación Científica e Innovación en Ciencias Médicas y Biológicas.</t>
  </si>
  <si>
    <t>Applied Biosystems-3500 HID genetic analyzer</t>
  </si>
  <si>
    <t>EQM150033</t>
  </si>
  <si>
    <t>Sergio Uribe Arancibia</t>
  </si>
  <si>
    <t>Equipo de imágenes de resonancia magnética pre-clínico.</t>
  </si>
  <si>
    <t>Resonador Magnético Preclínico</t>
  </si>
  <si>
    <t>EQM150034</t>
  </si>
  <si>
    <t>Fidel Castro Reboredo</t>
  </si>
  <si>
    <t>IMPLEMENTACION DE UNA PLATAFORMA PARA LA DETECCION Y CARACTERIZACION DE NANOPARTICULAS EN MUESTRAS BIOLOGICAS CON FINES DIAGNOSTICOS, BIOTECNOLOGICOS Y DE TERAPIAS REGENERATVIAS DE VANGUARDIA.</t>
  </si>
  <si>
    <t>ANALIZADOR DE NANOPARTICULAS</t>
  </si>
  <si>
    <t>EQM150036</t>
  </si>
  <si>
    <t>Lleretny Rodriguez Alvarez</t>
  </si>
  <si>
    <t>Aplicaciones de la ultracentrifugación en las ciencias veterinarias de la Universidad de Concepción: una necesidad no resuelta.</t>
  </si>
  <si>
    <t>Ultracentrífuga preparativa</t>
  </si>
  <si>
    <t>EQM150045</t>
  </si>
  <si>
    <t>Franco Pedreschi Plasencia</t>
  </si>
  <si>
    <t>Plataforma analítica basada en un sistema UHPLC-MS/TOF para la identificación, cuantificación y estudio integrado de compuestos claves para fortalecer la investigación y el desarrollo de las áreas de inocuidad, calidad y toxicología de alimentos en Chile.</t>
  </si>
  <si>
    <t>Cromatógrafo Líquido de Ultra Alto Rendimiento acoplado a un Espectómetro de Masa  (UHPLC-MS/TOF)</t>
  </si>
  <si>
    <t>EQM150051</t>
  </si>
  <si>
    <t>Galo Valdebenito Montenegro</t>
  </si>
  <si>
    <t>Adquisición de equipo para Levantamiento Tridimensional de alta Definición.</t>
  </si>
  <si>
    <t>Escaner Laser Terrestre (TLS)</t>
  </si>
  <si>
    <t>EQM150053</t>
  </si>
  <si>
    <t>MARIA HIDALGO GOMEZ</t>
  </si>
  <si>
    <t>Implementación de un laboratorio de análisis de mediadores inflamatorios lipídicos asociados a trastornos metabólicos en salud y producción animal.</t>
  </si>
  <si>
    <t>UHPLC-MS/MS</t>
  </si>
  <si>
    <t>EQM150055</t>
  </si>
  <si>
    <t xml:space="preserve">Fadia Tala </t>
  </si>
  <si>
    <t>FORTALECIMIENTO DE LA INVESTIGACIÓN COLABORATIVA PARA LA CARACTERIZACIÓN, IDENTIFICACIÓN Y CUANTIFICACIÓN DE MOLÉCULAS BIOACTIVAS DE ORIGEN MARINO Y TERRESTRE MEDIANTE LA ADQUISICIÓN DE UN UHPLC-MS EN LA REGIÓN DE COQUIMBO.</t>
  </si>
  <si>
    <t>UHPLC-MS</t>
  </si>
  <si>
    <t>EQM150061</t>
  </si>
  <si>
    <t>Maria  Barria Carcamo</t>
  </si>
  <si>
    <t>CITOMETRO DE FLUJO BD LSRFortessa X-20 con HTS como plataforma para el screening acelerado de moléculas con actividad biológica.</t>
  </si>
  <si>
    <t>Citómetro de flujo BD LSRFortessa X-20</t>
  </si>
  <si>
    <t>EQM150067</t>
  </si>
  <si>
    <t>Christian  Folch Cano</t>
  </si>
  <si>
    <t>Fortalecimiento y desarrollo de la investigación interdisciplinaria de la provincia de Ñuble a través de la adquisición de un UHPLC-MS en el campus Chillan de la Universidad de Concepción.</t>
  </si>
  <si>
    <t>EQM150076</t>
  </si>
  <si>
    <t>CARLOS RODRIGUEZ SICKERT</t>
  </si>
  <si>
    <t>Desarrollo e implementación de un sistema de estimulación magnética transcraneal y de registro electroencefalográfico simultáneo para el estudio de las bases neurobiológicas de procesos cognitivos y la conducta social.</t>
  </si>
  <si>
    <t xml:space="preserve">Sistema de estimulación magnética transcraneal y de registro electroencefalográfico simultaneo </t>
  </si>
  <si>
    <t>EQM150077</t>
  </si>
  <si>
    <t xml:space="preserve">Sylvain Faugeron </t>
  </si>
  <si>
    <t>Renovación de equipo de electroforesis capilar para secuenciacion sanger y genotipado.</t>
  </si>
  <si>
    <t>Analizador Genético Applied Biosystems 3500XL</t>
  </si>
  <si>
    <t>EQM150078</t>
  </si>
  <si>
    <t>Luis Lagos Roa</t>
  </si>
  <si>
    <t>AVANCE FRONTAL VRI (TASA VARIABLE DE RIEGO). UNA HERRAMIENTA PARA LA APLICACIÓN DE RIEGO SITIO ESPECÍFICO.</t>
  </si>
  <si>
    <t>SISTEMA DE AVANCE FRONTAL VRI</t>
  </si>
  <si>
    <t>EQM150082</t>
  </si>
  <si>
    <t>Rodrigo Gutierrez Ilabaca</t>
  </si>
  <si>
    <t>SCIENCE CLOUD: PLATAFORMA PARA TRABAJO COLABORATIVO INTERDISCIPLINARIO.</t>
  </si>
  <si>
    <t xml:space="preserve">EMC VNX-5400 </t>
  </si>
  <si>
    <t>EQM150090</t>
  </si>
  <si>
    <t>Aitor Raposeiras Ramos</t>
  </si>
  <si>
    <t>Sistema servo-hidraulico de análisis de cargas dinámicas para el desarrollo de investigación en carreteras en el centro-sur de Chile.</t>
  </si>
  <si>
    <t>Prensa universal servo-hidraulica de ensayos dinámicos</t>
  </si>
  <si>
    <t>EQM150093</t>
  </si>
  <si>
    <t>Nancy Perez Ojeda</t>
  </si>
  <si>
    <t>Fortalecimiento y desarrollo de la investigación biomédica mediante la adquisición de un cluster computacional.</t>
  </si>
  <si>
    <t>Cluster HPC Intel Xeon</t>
  </si>
  <si>
    <t>EQM150094</t>
  </si>
  <si>
    <t>Patricio Vargas Cantin</t>
  </si>
  <si>
    <t>Sistema de caracterización de materiales a temperaturas criogénicas y campos magnéticos altos.</t>
  </si>
  <si>
    <t>Sistema de caracterizacion de materiales a temperaturas criogenicas y campos magenticos altos</t>
  </si>
  <si>
    <t>EQM150095</t>
  </si>
  <si>
    <t>Marcel Ramos Quezada</t>
  </si>
  <si>
    <t>Fortalecimiento de las capacidades de observación e investigación oceanográfica mediante la adquisición de un Planeador Submarino Autónomo (“Glider”) de última generación.</t>
  </si>
  <si>
    <t>Planeador Submarino Autónomo (Glider Submarino)</t>
  </si>
  <si>
    <t>EQM150097</t>
  </si>
  <si>
    <t>Oliberto Sánchez Ramos</t>
  </si>
  <si>
    <t>Sistema de Termoforesis Micro-escala aplicada al desarrollo de fármacos de interés biomédico y veterinario.</t>
  </si>
  <si>
    <t>Monolith NT.115pico</t>
  </si>
  <si>
    <t>EQM150101</t>
  </si>
  <si>
    <t>José Mejía López</t>
  </si>
  <si>
    <t>Fortalecimiento de una plataforma centralizada de equipamiento del Centro de Investigación de Nanotecnología y Materiales Avanzados UC a través de la adquisición de un FE-SEM.</t>
  </si>
  <si>
    <t>Microscopio Electrónico de Barrido con Cátodo de Emisión de Campo (FE-SEM)</t>
  </si>
  <si>
    <t>EQM150102</t>
  </si>
  <si>
    <t>Nelson Barrera Rojas</t>
  </si>
  <si>
    <t>Aplicación de Espectrometría de Masas de Alta Resolución para potenciar estudios interdisciplinarios de proteómica, biología estructural y biomedicina: desde péptidos hasta complejos supramoleculares intactos.</t>
  </si>
  <si>
    <t>Espectrómetro de masa de rango extendido</t>
  </si>
  <si>
    <t>EQM150103</t>
  </si>
  <si>
    <t>Rafael Garcia Lovera</t>
  </si>
  <si>
    <t>“Renovación de equipamiento para caracterización térmica programada (DTP-OTP-RTP) con espectrómetro de masa, para potenciar investigación multidisciplinaria de materiales”.</t>
  </si>
  <si>
    <t>Analizador Térmico de Materiales</t>
  </si>
  <si>
    <t>EQM150104</t>
  </si>
  <si>
    <t>Daniel Paredes Sabja</t>
  </si>
  <si>
    <t>Plataforma de Secuenciación Masiva Nextseq 500 (Illumina): Una solución para análisis genómicos, transcriptómicos y metagenómicos en procariontes y eucariontes en Chile.</t>
  </si>
  <si>
    <t>Secuenciador alto rendimiento de DNA</t>
  </si>
  <si>
    <t>EQM150107</t>
  </si>
  <si>
    <t xml:space="preserve">Alexandre Corgne </t>
  </si>
  <si>
    <t>Espectrómetro de masas con plasma acoplado por inducción de tipo cuadrupolo: Un laboratorio geoquímico de nivel mundial para el desarrollo sustentable de la región sur-austral de Chile.</t>
  </si>
  <si>
    <t>Espectrómetro de masas con plasma acoplado por inducción de tipo cuadrupolo</t>
  </si>
  <si>
    <t>EQM150108</t>
  </si>
  <si>
    <t>Enrique Suárez Silva</t>
  </si>
  <si>
    <t>Desarrollo de aplicaciones en acústica mediante la técnica de arreglo de micrófonos de alta definición e imágenes acústicas.</t>
  </si>
  <si>
    <t>Cámara Acústica (Beamforming System)</t>
  </si>
  <si>
    <t>EQM150109</t>
  </si>
  <si>
    <t>Rogelio Sellanes López</t>
  </si>
  <si>
    <t>Microscopía Electrónica de Barrido para el fortalecimiento de la investigación multidisciplinaria en las Ciencias del Mar y la Acuicultura en la macrozona Norte de Chile.</t>
  </si>
  <si>
    <t>Microscopio Electrónico de Barrido</t>
  </si>
  <si>
    <t>EQM150114</t>
  </si>
  <si>
    <t xml:space="preserve">Pablo Aqueveque </t>
  </si>
  <si>
    <t>Sistema para desarrollo de prototipos electrónicos para implantes biomédicos, instrumentación astronómica y dispositivos de telecomunicaciones.</t>
  </si>
  <si>
    <t>Máquina de prototipado laser de circuitos electrónicos</t>
  </si>
  <si>
    <t>EQM150118</t>
  </si>
  <si>
    <t>Patricia Burgos Hitschfeld</t>
  </si>
  <si>
    <t>Unidad para microscopía de fluorescencia de células vivas en alta resolución.</t>
  </si>
  <si>
    <t>Microscopio Spinning Disk</t>
  </si>
  <si>
    <t>EQM150119</t>
  </si>
  <si>
    <t>Giovanni Parodi Sweis</t>
  </si>
  <si>
    <t>Sistema de registro de procesos psiconeurolingüísticos.</t>
  </si>
  <si>
    <t>Sistema de registro de procesos psiconeurolingüísticos</t>
  </si>
  <si>
    <t>EQM150134</t>
  </si>
  <si>
    <t>Alexis Salas Burgos</t>
  </si>
  <si>
    <t>The southern GPU-cluster: Plataforma basada en computación gráfica de alto desempeño para la asociatividad y aceleración de investigaciones en ciencias de la vida.</t>
  </si>
  <si>
    <t>Cluster GPU</t>
  </si>
  <si>
    <t>EQM150139</t>
  </si>
  <si>
    <t>Manuel Melendrez Castro</t>
  </si>
  <si>
    <t>Fortalecimiento de la investigacion interdisciplinaria a traves de la adquisicion de un equipo de Microscopia de Fuerza Atomica (AFM) acoplada con Espectroscopia confocal RAMAN.</t>
  </si>
  <si>
    <t>Microscopio de Fuerza Atómica Acoplado con Espectroscopia Raman (AFM-RAMAN)</t>
  </si>
  <si>
    <t>PONTIFICIA UNIVERSIDAD CATÓLICA DE CHILE</t>
  </si>
  <si>
    <t>UNIVERSIDAD DE CONCEPCIÓN</t>
  </si>
  <si>
    <t>UNIVERSIDAD AUSTRAL DE CHILE</t>
  </si>
  <si>
    <t>UNIVERSIDAD CATÓLICA DEL NORTE</t>
  </si>
  <si>
    <t>UNIVERSIDAD DEL DESARROLLO</t>
  </si>
  <si>
    <t>UNIVERSIDAD TÉCNICA FEDERICO SANTA MARÍA</t>
  </si>
  <si>
    <t>UNIVERSIDAD NACIONAL ANDRÉS BELLO</t>
  </si>
  <si>
    <t>PONTIFICIA UNIVERSIDAD CATÓLICA DE VALPARAÍSO</t>
  </si>
  <si>
    <t>(1) El Aporte Pecuniario se rinde con los documentos de respaldo correspondientes .</t>
  </si>
  <si>
    <t>(2) El Aporte No Pecuniario se debe respaldar a través de una carta certificada firmada por el Representante Legal / Institucional donde se detallen los aportes y su valorización (memoria de cálculo).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</si>
</sst>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9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9" fillId="5" borderId="4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/>
    <xf numFmtId="164" fontId="4" fillId="2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1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/>
    </xf>
    <xf numFmtId="14" fontId="7" fillId="2" borderId="15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14" fontId="7" fillId="2" borderId="4" xfId="0" applyNumberFormat="1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right" vertical="center" wrapText="1"/>
    </xf>
    <xf numFmtId="14" fontId="7" fillId="2" borderId="19" xfId="0" applyNumberFormat="1" applyFont="1" applyFill="1" applyBorder="1" applyAlignment="1">
      <alignment horizontal="right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14" fontId="5" fillId="6" borderId="4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3" fontId="11" fillId="4" borderId="22" xfId="0" applyNumberFormat="1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left" vertical="center" wrapText="1"/>
    </xf>
    <xf numFmtId="164" fontId="7" fillId="2" borderId="15" xfId="1" applyNumberFormat="1" applyFont="1" applyFill="1" applyBorder="1" applyAlignment="1">
      <alignment vertical="center" wrapText="1"/>
    </xf>
    <xf numFmtId="164" fontId="7" fillId="2" borderId="4" xfId="1" applyNumberFormat="1" applyFont="1" applyFill="1" applyBorder="1" applyAlignment="1">
      <alignment vertical="center" wrapText="1"/>
    </xf>
    <xf numFmtId="164" fontId="7" fillId="2" borderId="19" xfId="1" applyNumberFormat="1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0" fillId="0" borderId="0" xfId="0" applyBorder="1"/>
    <xf numFmtId="0" fontId="5" fillId="7" borderId="0" xfId="0" applyFont="1" applyFill="1" applyBorder="1" applyAlignment="1">
      <alignment horizontal="left" vertical="center" indent="6"/>
    </xf>
    <xf numFmtId="0" fontId="4" fillId="7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6" fillId="2" borderId="0" xfId="0" applyFont="1" applyFill="1" applyBorder="1" applyAlignment="1">
      <alignment horizontal="centerContinuous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14" fontId="5" fillId="8" borderId="0" xfId="0" applyNumberFormat="1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horizontal="center" vertical="center" textRotation="90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11" fillId="9" borderId="0" xfId="0" applyFont="1" applyFill="1" applyBorder="1" applyAlignment="1">
      <alignment vertical="center"/>
    </xf>
    <xf numFmtId="0" fontId="5" fillId="6" borderId="4" xfId="0" applyFont="1" applyFill="1" applyBorder="1" applyAlignment="1" applyProtection="1">
      <alignment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4" fontId="10" fillId="0" borderId="4" xfId="1" applyNumberFormat="1" applyFont="1" applyBorder="1" applyAlignment="1">
      <alignment vertical="center"/>
    </xf>
    <xf numFmtId="0" fontId="7" fillId="9" borderId="0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21290</xdr:colOff>
      <xdr:row>1</xdr:row>
      <xdr:rowOff>55469</xdr:rowOff>
    </xdr:from>
    <xdr:to>
      <xdr:col>4</xdr:col>
      <xdr:colOff>960904</xdr:colOff>
      <xdr:row>4</xdr:row>
      <xdr:rowOff>256054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" y="223557"/>
          <a:ext cx="2508437" cy="97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A14" sqref="A14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36" t="s">
        <v>28</v>
      </c>
      <c r="B3" t="s">
        <v>29</v>
      </c>
      <c r="C3" s="36" t="s">
        <v>42</v>
      </c>
    </row>
    <row r="4" spans="1:3" x14ac:dyDescent="0.2">
      <c r="A4" s="36" t="s">
        <v>28</v>
      </c>
      <c r="B4" t="s">
        <v>30</v>
      </c>
      <c r="C4" s="36" t="s">
        <v>42</v>
      </c>
    </row>
    <row r="5" spans="1:3" x14ac:dyDescent="0.2">
      <c r="A5" s="36" t="s">
        <v>41</v>
      </c>
      <c r="B5" t="s">
        <v>33</v>
      </c>
      <c r="C5" s="36" t="s">
        <v>43</v>
      </c>
    </row>
    <row r="6" spans="1:3" x14ac:dyDescent="0.2">
      <c r="A6" s="36" t="s">
        <v>41</v>
      </c>
      <c r="B6" t="s">
        <v>34</v>
      </c>
      <c r="C6" s="36" t="s">
        <v>43</v>
      </c>
    </row>
    <row r="7" spans="1:3" x14ac:dyDescent="0.2">
      <c r="A7" s="36" t="s">
        <v>41</v>
      </c>
      <c r="B7" t="s">
        <v>35</v>
      </c>
      <c r="C7" s="36" t="s">
        <v>43</v>
      </c>
    </row>
    <row r="8" spans="1:3" x14ac:dyDescent="0.2">
      <c r="A8" s="36" t="s">
        <v>41</v>
      </c>
      <c r="B8" t="s">
        <v>36</v>
      </c>
      <c r="C8" s="36" t="s">
        <v>43</v>
      </c>
    </row>
    <row r="9" spans="1:3" x14ac:dyDescent="0.2">
      <c r="A9" s="36" t="s">
        <v>37</v>
      </c>
      <c r="B9" t="s">
        <v>39</v>
      </c>
      <c r="C9" s="36" t="s">
        <v>44</v>
      </c>
    </row>
    <row r="10" spans="1:3" x14ac:dyDescent="0.2">
      <c r="A10" s="36" t="s">
        <v>37</v>
      </c>
      <c r="B10" t="s">
        <v>40</v>
      </c>
      <c r="C10" s="36" t="s">
        <v>44</v>
      </c>
    </row>
    <row r="14" spans="1:3" x14ac:dyDescent="0.2">
      <c r="A14" s="89" t="s">
        <v>74</v>
      </c>
      <c r="B14" s="89" t="s">
        <v>61</v>
      </c>
    </row>
    <row r="15" spans="1:3" x14ac:dyDescent="0.2">
      <c r="A15" s="89" t="s">
        <v>87</v>
      </c>
      <c r="B15" s="89" t="s">
        <v>62</v>
      </c>
    </row>
    <row r="16" spans="1:3" x14ac:dyDescent="0.2">
      <c r="A16" s="89" t="s">
        <v>58</v>
      </c>
      <c r="B16" s="89"/>
    </row>
    <row r="17" spans="1:1" x14ac:dyDescent="0.2">
      <c r="A17" s="89" t="s">
        <v>75</v>
      </c>
    </row>
    <row r="18" spans="1:1" x14ac:dyDescent="0.2">
      <c r="A18" s="89" t="s">
        <v>59</v>
      </c>
    </row>
  </sheetData>
  <sheetProtection algorithmName="SHA-512" hashValue="8Lvn8/7LPSEtAzcrmQ9s7qqqWGGwAK9YJwyVU1NB9W/8OefKYIFZo+jiksfbBNGW+d0Djeclq0BnxnWqsCYB0Q==" saltValue="QRr9pFrLB14Qz3FNNWmrkg==" spinCount="100000" sheet="1" objects="1" scenarios="1"/>
  <sortState ref="A14:A18">
    <sortCondition ref="A14:A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90" zoomScaleNormal="90" workbookViewId="0">
      <pane xSplit="1" ySplit="2" topLeftCell="B38" activePane="bottomRight" state="frozen"/>
      <selection pane="topRight" activeCell="B1" sqref="B1"/>
      <selection pane="bottomLeft" activeCell="A3" sqref="A3"/>
      <selection pane="bottomRight" activeCell="D46" sqref="D46"/>
    </sheetView>
  </sheetViews>
  <sheetFormatPr baseColWidth="10" defaultRowHeight="12.75" x14ac:dyDescent="0.2"/>
  <cols>
    <col min="1" max="1" width="11.7109375" style="30" customWidth="1"/>
    <col min="2" max="2" width="22.140625" style="30" customWidth="1"/>
    <col min="3" max="3" width="35.7109375" style="30" customWidth="1"/>
    <col min="4" max="4" width="41.7109375" style="30" customWidth="1"/>
    <col min="5" max="7" width="14.140625" style="33" bestFit="1" customWidth="1"/>
    <col min="8" max="8" width="8.5703125" style="30" customWidth="1"/>
    <col min="9" max="10" width="10.42578125" style="34" customWidth="1"/>
    <col min="11" max="11" width="27.7109375" style="30" customWidth="1"/>
    <col min="12" max="12" width="17.28515625" style="30" customWidth="1"/>
  </cols>
  <sheetData>
    <row r="1" spans="1:12" x14ac:dyDescent="0.2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  <c r="L1" s="35">
        <v>12</v>
      </c>
    </row>
    <row r="2" spans="1:12" ht="38.25" x14ac:dyDescent="0.2">
      <c r="A2" s="26" t="s">
        <v>14</v>
      </c>
      <c r="B2" s="26" t="s">
        <v>88</v>
      </c>
      <c r="C2" s="26" t="s">
        <v>18</v>
      </c>
      <c r="D2" s="26" t="s">
        <v>19</v>
      </c>
      <c r="E2" s="31" t="s">
        <v>20</v>
      </c>
      <c r="F2" s="31" t="s">
        <v>67</v>
      </c>
      <c r="G2" s="31" t="s">
        <v>68</v>
      </c>
      <c r="H2" s="26" t="s">
        <v>21</v>
      </c>
      <c r="I2" s="27" t="s">
        <v>22</v>
      </c>
      <c r="J2" s="27" t="s">
        <v>23</v>
      </c>
      <c r="K2" s="26" t="s">
        <v>24</v>
      </c>
      <c r="L2" s="26" t="s">
        <v>56</v>
      </c>
    </row>
    <row r="3" spans="1:12" s="169" customFormat="1" x14ac:dyDescent="0.2">
      <c r="A3" s="28" t="s">
        <v>89</v>
      </c>
      <c r="B3" s="28" t="s">
        <v>90</v>
      </c>
      <c r="C3" s="28" t="s">
        <v>91</v>
      </c>
      <c r="D3" s="28" t="s">
        <v>92</v>
      </c>
      <c r="E3" s="32">
        <v>178234752</v>
      </c>
      <c r="F3" s="32">
        <v>36507240</v>
      </c>
      <c r="G3" s="32">
        <v>57160000</v>
      </c>
      <c r="H3" s="28">
        <v>1084</v>
      </c>
      <c r="I3" s="29">
        <v>42328</v>
      </c>
      <c r="J3" s="29">
        <v>42875</v>
      </c>
      <c r="K3" s="28" t="s">
        <v>141</v>
      </c>
      <c r="L3" s="28" t="s">
        <v>71</v>
      </c>
    </row>
    <row r="4" spans="1:12" s="169" customFormat="1" x14ac:dyDescent="0.2">
      <c r="A4" s="28" t="s">
        <v>93</v>
      </c>
      <c r="B4" s="28" t="s">
        <v>94</v>
      </c>
      <c r="C4" s="28" t="s">
        <v>95</v>
      </c>
      <c r="D4" s="28" t="s">
        <v>96</v>
      </c>
      <c r="E4" s="32">
        <v>84201048</v>
      </c>
      <c r="F4" s="32">
        <v>20300300</v>
      </c>
      <c r="G4" s="32">
        <v>31000000</v>
      </c>
      <c r="H4" s="28">
        <v>1275</v>
      </c>
      <c r="I4" s="29">
        <v>42361</v>
      </c>
      <c r="J4" s="29">
        <v>42909</v>
      </c>
      <c r="K4" s="28" t="s">
        <v>142</v>
      </c>
      <c r="L4" s="28" t="s">
        <v>57</v>
      </c>
    </row>
    <row r="5" spans="1:12" s="169" customFormat="1" x14ac:dyDescent="0.2">
      <c r="A5" s="28" t="s">
        <v>97</v>
      </c>
      <c r="B5" s="28" t="s">
        <v>98</v>
      </c>
      <c r="C5" s="28" t="s">
        <v>99</v>
      </c>
      <c r="D5" s="28" t="s">
        <v>100</v>
      </c>
      <c r="E5" s="32">
        <v>200000000</v>
      </c>
      <c r="F5" s="32">
        <v>44000000</v>
      </c>
      <c r="G5" s="32">
        <v>66000000</v>
      </c>
      <c r="H5" s="28">
        <v>1084</v>
      </c>
      <c r="I5" s="29">
        <v>42328</v>
      </c>
      <c r="J5" s="29">
        <v>42875</v>
      </c>
      <c r="K5" s="28" t="s">
        <v>141</v>
      </c>
      <c r="L5" s="28" t="s">
        <v>71</v>
      </c>
    </row>
    <row r="6" spans="1:12" s="169" customFormat="1" x14ac:dyDescent="0.2">
      <c r="A6" s="28" t="s">
        <v>146</v>
      </c>
      <c r="B6" s="28" t="s">
        <v>147</v>
      </c>
      <c r="C6" s="28" t="s">
        <v>148</v>
      </c>
      <c r="D6" s="28" t="s">
        <v>149</v>
      </c>
      <c r="E6" s="32">
        <v>168217195</v>
      </c>
      <c r="F6" s="32">
        <v>29839774</v>
      </c>
      <c r="G6" s="32">
        <v>50153946</v>
      </c>
      <c r="H6" s="28">
        <v>1301</v>
      </c>
      <c r="I6" s="29">
        <v>42366</v>
      </c>
      <c r="J6" s="29">
        <v>42914</v>
      </c>
      <c r="K6" s="28" t="s">
        <v>305</v>
      </c>
      <c r="L6" s="28" t="s">
        <v>57</v>
      </c>
    </row>
    <row r="7" spans="1:12" s="169" customFormat="1" x14ac:dyDescent="0.2">
      <c r="A7" s="28" t="s">
        <v>150</v>
      </c>
      <c r="B7" s="28" t="s">
        <v>151</v>
      </c>
      <c r="C7" s="28" t="s">
        <v>152</v>
      </c>
      <c r="D7" s="28" t="s">
        <v>153</v>
      </c>
      <c r="E7" s="32">
        <v>199999999.40000001</v>
      </c>
      <c r="F7" s="32">
        <v>77749970</v>
      </c>
      <c r="G7" s="32">
        <v>117800081.05</v>
      </c>
      <c r="H7" s="28">
        <v>1301</v>
      </c>
      <c r="I7" s="29">
        <v>42366</v>
      </c>
      <c r="J7" s="29">
        <v>42914</v>
      </c>
      <c r="K7" s="28" t="s">
        <v>305</v>
      </c>
      <c r="L7" s="28" t="s">
        <v>57</v>
      </c>
    </row>
    <row r="8" spans="1:12" s="169" customFormat="1" x14ac:dyDescent="0.2">
      <c r="A8" s="28" t="s">
        <v>154</v>
      </c>
      <c r="B8" s="28" t="s">
        <v>155</v>
      </c>
      <c r="C8" s="28" t="s">
        <v>156</v>
      </c>
      <c r="D8" s="28" t="s">
        <v>157</v>
      </c>
      <c r="E8" s="32">
        <v>183309824</v>
      </c>
      <c r="F8" s="32">
        <v>21890000</v>
      </c>
      <c r="G8" s="32">
        <v>32900000</v>
      </c>
      <c r="H8" s="28">
        <v>1120</v>
      </c>
      <c r="I8" s="29">
        <v>42335</v>
      </c>
      <c r="J8" s="29">
        <v>42882</v>
      </c>
      <c r="K8" s="28" t="s">
        <v>306</v>
      </c>
      <c r="L8" s="28" t="s">
        <v>72</v>
      </c>
    </row>
    <row r="9" spans="1:12" s="169" customFormat="1" x14ac:dyDescent="0.2">
      <c r="A9" s="28" t="s">
        <v>158</v>
      </c>
      <c r="B9" s="28" t="s">
        <v>159</v>
      </c>
      <c r="C9" s="28" t="s">
        <v>160</v>
      </c>
      <c r="D9" s="28" t="s">
        <v>161</v>
      </c>
      <c r="E9" s="32">
        <v>160200000</v>
      </c>
      <c r="F9" s="32">
        <v>30730000</v>
      </c>
      <c r="G9" s="32">
        <v>42000000</v>
      </c>
      <c r="H9" s="28">
        <v>1294</v>
      </c>
      <c r="I9" s="29">
        <v>42361</v>
      </c>
      <c r="J9" s="29">
        <v>42909</v>
      </c>
      <c r="K9" s="28" t="s">
        <v>307</v>
      </c>
      <c r="L9" s="28" t="s">
        <v>71</v>
      </c>
    </row>
    <row r="10" spans="1:12" s="169" customFormat="1" x14ac:dyDescent="0.2">
      <c r="A10" s="28" t="s">
        <v>162</v>
      </c>
      <c r="B10" s="28" t="s">
        <v>163</v>
      </c>
      <c r="C10" s="28" t="s">
        <v>164</v>
      </c>
      <c r="D10" s="28" t="s">
        <v>165</v>
      </c>
      <c r="E10" s="32">
        <v>200000000</v>
      </c>
      <c r="F10" s="32">
        <v>45044900</v>
      </c>
      <c r="G10" s="32">
        <v>58819320.829999998</v>
      </c>
      <c r="H10" s="28">
        <v>1059</v>
      </c>
      <c r="I10" s="29">
        <v>42326</v>
      </c>
      <c r="J10" s="29">
        <v>42873</v>
      </c>
      <c r="K10" s="28" t="s">
        <v>305</v>
      </c>
      <c r="L10" s="28" t="s">
        <v>57</v>
      </c>
    </row>
    <row r="11" spans="1:12" s="169" customFormat="1" x14ac:dyDescent="0.2">
      <c r="A11" s="28" t="s">
        <v>101</v>
      </c>
      <c r="B11" s="28" t="s">
        <v>102</v>
      </c>
      <c r="C11" s="28" t="s">
        <v>103</v>
      </c>
      <c r="D11" s="28" t="s">
        <v>104</v>
      </c>
      <c r="E11" s="32">
        <v>199182151</v>
      </c>
      <c r="F11" s="170">
        <v>38500000</v>
      </c>
      <c r="G11" s="170">
        <v>56000000</v>
      </c>
      <c r="H11" s="28">
        <v>1084</v>
      </c>
      <c r="I11" s="29">
        <v>42328</v>
      </c>
      <c r="J11" s="29">
        <v>42875</v>
      </c>
      <c r="K11" s="28" t="s">
        <v>141</v>
      </c>
      <c r="L11" s="28" t="s">
        <v>71</v>
      </c>
    </row>
    <row r="12" spans="1:12" s="169" customFormat="1" x14ac:dyDescent="0.2">
      <c r="A12" s="28" t="s">
        <v>166</v>
      </c>
      <c r="B12" s="28" t="s">
        <v>167</v>
      </c>
      <c r="C12" s="28" t="s">
        <v>168</v>
      </c>
      <c r="D12" s="28" t="s">
        <v>169</v>
      </c>
      <c r="E12" s="32">
        <v>119648142.2</v>
      </c>
      <c r="F12" s="32">
        <v>22632756</v>
      </c>
      <c r="G12" s="32">
        <v>34072154</v>
      </c>
      <c r="H12" s="28">
        <v>1301</v>
      </c>
      <c r="I12" s="29">
        <v>42366</v>
      </c>
      <c r="J12" s="29">
        <v>42914</v>
      </c>
      <c r="K12" s="28" t="s">
        <v>305</v>
      </c>
      <c r="L12" s="28" t="s">
        <v>57</v>
      </c>
    </row>
    <row r="13" spans="1:12" s="169" customFormat="1" x14ac:dyDescent="0.2">
      <c r="A13" s="28" t="s">
        <v>170</v>
      </c>
      <c r="B13" s="28" t="s">
        <v>171</v>
      </c>
      <c r="C13" s="28" t="s">
        <v>172</v>
      </c>
      <c r="D13" s="28" t="s">
        <v>173</v>
      </c>
      <c r="E13" s="32">
        <v>135155895</v>
      </c>
      <c r="F13" s="32">
        <v>27001191</v>
      </c>
      <c r="G13" s="32">
        <v>54324000</v>
      </c>
      <c r="H13" s="28">
        <v>1059</v>
      </c>
      <c r="I13" s="29">
        <v>42326</v>
      </c>
      <c r="J13" s="29">
        <v>42873</v>
      </c>
      <c r="K13" s="28" t="s">
        <v>305</v>
      </c>
      <c r="L13" s="28" t="s">
        <v>57</v>
      </c>
    </row>
    <row r="14" spans="1:12" s="169" customFormat="1" x14ac:dyDescent="0.2">
      <c r="A14" s="28" t="s">
        <v>174</v>
      </c>
      <c r="B14" s="28" t="s">
        <v>175</v>
      </c>
      <c r="C14" s="28" t="s">
        <v>176</v>
      </c>
      <c r="D14" s="28" t="s">
        <v>177</v>
      </c>
      <c r="E14" s="32">
        <v>165615846</v>
      </c>
      <c r="F14" s="32">
        <v>21721771</v>
      </c>
      <c r="G14" s="32">
        <v>35000000</v>
      </c>
      <c r="H14" s="28">
        <v>1120</v>
      </c>
      <c r="I14" s="29">
        <v>42335</v>
      </c>
      <c r="J14" s="29">
        <v>42882</v>
      </c>
      <c r="K14" s="28" t="s">
        <v>306</v>
      </c>
      <c r="L14" s="28" t="s">
        <v>72</v>
      </c>
    </row>
    <row r="15" spans="1:12" s="169" customFormat="1" x14ac:dyDescent="0.2">
      <c r="A15" s="28" t="s">
        <v>178</v>
      </c>
      <c r="B15" s="28" t="s">
        <v>179</v>
      </c>
      <c r="C15" s="28" t="s">
        <v>180</v>
      </c>
      <c r="D15" s="28" t="s">
        <v>181</v>
      </c>
      <c r="E15" s="32">
        <v>191000000</v>
      </c>
      <c r="F15" s="32">
        <v>35200000</v>
      </c>
      <c r="G15" s="32">
        <v>53000000</v>
      </c>
      <c r="H15" s="28">
        <v>1120</v>
      </c>
      <c r="I15" s="29">
        <v>42335</v>
      </c>
      <c r="J15" s="29">
        <v>42882</v>
      </c>
      <c r="K15" s="28" t="s">
        <v>306</v>
      </c>
      <c r="L15" s="28" t="s">
        <v>72</v>
      </c>
    </row>
    <row r="16" spans="1:12" s="169" customFormat="1" x14ac:dyDescent="0.2">
      <c r="A16" s="28" t="s">
        <v>182</v>
      </c>
      <c r="B16" s="28" t="s">
        <v>183</v>
      </c>
      <c r="C16" s="28" t="s">
        <v>184</v>
      </c>
      <c r="D16" s="28" t="s">
        <v>185</v>
      </c>
      <c r="E16" s="32">
        <v>105739319</v>
      </c>
      <c r="F16" s="32">
        <v>23190000</v>
      </c>
      <c r="G16" s="32">
        <v>56480000</v>
      </c>
      <c r="H16" s="28">
        <v>1100</v>
      </c>
      <c r="I16" s="29">
        <v>42333</v>
      </c>
      <c r="J16" s="29">
        <v>42880</v>
      </c>
      <c r="K16" s="28" t="s">
        <v>307</v>
      </c>
      <c r="L16" s="28" t="s">
        <v>71</v>
      </c>
    </row>
    <row r="17" spans="1:12" s="169" customFormat="1" x14ac:dyDescent="0.2">
      <c r="A17" s="28" t="s">
        <v>186</v>
      </c>
      <c r="B17" s="28" t="s">
        <v>187</v>
      </c>
      <c r="C17" s="28" t="s">
        <v>188</v>
      </c>
      <c r="D17" s="28" t="s">
        <v>189</v>
      </c>
      <c r="E17" s="32">
        <v>199664798</v>
      </c>
      <c r="F17" s="32">
        <v>35455700</v>
      </c>
      <c r="G17" s="32">
        <v>53378275</v>
      </c>
      <c r="H17" s="28">
        <v>1059</v>
      </c>
      <c r="I17" s="29">
        <v>42326</v>
      </c>
      <c r="J17" s="29">
        <v>42873</v>
      </c>
      <c r="K17" s="28" t="s">
        <v>305</v>
      </c>
      <c r="L17" s="28" t="s">
        <v>57</v>
      </c>
    </row>
    <row r="18" spans="1:12" s="169" customFormat="1" x14ac:dyDescent="0.2">
      <c r="A18" s="28" t="s">
        <v>190</v>
      </c>
      <c r="B18" s="28" t="s">
        <v>191</v>
      </c>
      <c r="C18" s="28" t="s">
        <v>192</v>
      </c>
      <c r="D18" s="28" t="s">
        <v>193</v>
      </c>
      <c r="E18" s="32">
        <v>99522500</v>
      </c>
      <c r="F18" s="32">
        <v>21500000</v>
      </c>
      <c r="G18" s="32">
        <v>32500000</v>
      </c>
      <c r="H18" s="28">
        <v>1120</v>
      </c>
      <c r="I18" s="29">
        <v>42335</v>
      </c>
      <c r="J18" s="29">
        <v>42882</v>
      </c>
      <c r="K18" s="28" t="s">
        <v>306</v>
      </c>
      <c r="L18" s="28" t="s">
        <v>72</v>
      </c>
    </row>
    <row r="19" spans="1:12" s="169" customFormat="1" x14ac:dyDescent="0.2">
      <c r="A19" s="28" t="s">
        <v>194</v>
      </c>
      <c r="B19" s="28" t="s">
        <v>195</v>
      </c>
      <c r="C19" s="28" t="s">
        <v>196</v>
      </c>
      <c r="D19" s="28" t="s">
        <v>197</v>
      </c>
      <c r="E19" s="32">
        <v>94019000</v>
      </c>
      <c r="F19" s="32">
        <v>20468000</v>
      </c>
      <c r="G19" s="32">
        <v>31800000</v>
      </c>
      <c r="H19" s="28">
        <v>1120</v>
      </c>
      <c r="I19" s="29">
        <v>42335</v>
      </c>
      <c r="J19" s="29">
        <v>42882</v>
      </c>
      <c r="K19" s="28" t="s">
        <v>306</v>
      </c>
      <c r="L19" s="28" t="s">
        <v>72</v>
      </c>
    </row>
    <row r="20" spans="1:12" s="169" customFormat="1" x14ac:dyDescent="0.2">
      <c r="A20" s="28" t="s">
        <v>105</v>
      </c>
      <c r="B20" s="28" t="s">
        <v>106</v>
      </c>
      <c r="C20" s="28" t="s">
        <v>107</v>
      </c>
      <c r="D20" s="28" t="s">
        <v>108</v>
      </c>
      <c r="E20" s="32">
        <v>91342050</v>
      </c>
      <c r="F20" s="32">
        <v>22428000</v>
      </c>
      <c r="G20" s="32">
        <v>31000000</v>
      </c>
      <c r="H20" s="28">
        <v>1084</v>
      </c>
      <c r="I20" s="29">
        <v>42328</v>
      </c>
      <c r="J20" s="29">
        <v>42875</v>
      </c>
      <c r="K20" s="28" t="s">
        <v>141</v>
      </c>
      <c r="L20" s="28" t="s">
        <v>71</v>
      </c>
    </row>
    <row r="21" spans="1:12" s="169" customFormat="1" x14ac:dyDescent="0.2">
      <c r="A21" s="28" t="s">
        <v>198</v>
      </c>
      <c r="B21" s="28" t="s">
        <v>199</v>
      </c>
      <c r="C21" s="28" t="s">
        <v>200</v>
      </c>
      <c r="D21" s="28" t="s">
        <v>201</v>
      </c>
      <c r="E21" s="32">
        <v>198725100</v>
      </c>
      <c r="F21" s="32">
        <v>37478000</v>
      </c>
      <c r="G21" s="32">
        <v>64000000</v>
      </c>
      <c r="H21" s="28">
        <v>1295</v>
      </c>
      <c r="I21" s="29">
        <v>42361</v>
      </c>
      <c r="J21" s="29">
        <v>42909</v>
      </c>
      <c r="K21" s="28" t="s">
        <v>305</v>
      </c>
      <c r="L21" s="28" t="s">
        <v>57</v>
      </c>
    </row>
    <row r="22" spans="1:12" s="169" customFormat="1" x14ac:dyDescent="0.2">
      <c r="A22" s="28" t="s">
        <v>109</v>
      </c>
      <c r="B22" s="28" t="s">
        <v>110</v>
      </c>
      <c r="C22" s="28" t="s">
        <v>111</v>
      </c>
      <c r="D22" s="28" t="s">
        <v>112</v>
      </c>
      <c r="E22" s="32">
        <v>171600000</v>
      </c>
      <c r="F22" s="32">
        <v>28000000</v>
      </c>
      <c r="G22" s="32">
        <v>66000000</v>
      </c>
      <c r="H22" s="28">
        <v>1178</v>
      </c>
      <c r="I22" s="29">
        <v>42348</v>
      </c>
      <c r="J22" s="29">
        <v>42896</v>
      </c>
      <c r="K22" s="28" t="s">
        <v>143</v>
      </c>
      <c r="L22" s="28" t="s">
        <v>71</v>
      </c>
    </row>
    <row r="23" spans="1:12" s="169" customFormat="1" x14ac:dyDescent="0.2">
      <c r="A23" s="28" t="s">
        <v>202</v>
      </c>
      <c r="B23" s="28" t="s">
        <v>203</v>
      </c>
      <c r="C23" s="28" t="s">
        <v>204</v>
      </c>
      <c r="D23" s="28" t="s">
        <v>205</v>
      </c>
      <c r="E23" s="32">
        <v>157170080</v>
      </c>
      <c r="F23" s="32">
        <v>27566960</v>
      </c>
      <c r="G23" s="32">
        <v>41000000</v>
      </c>
      <c r="H23" s="28">
        <v>1294</v>
      </c>
      <c r="I23" s="29">
        <v>42361</v>
      </c>
      <c r="J23" s="29">
        <v>42909</v>
      </c>
      <c r="K23" s="28" t="s">
        <v>307</v>
      </c>
      <c r="L23" s="28" t="s">
        <v>71</v>
      </c>
    </row>
    <row r="24" spans="1:12" s="169" customFormat="1" x14ac:dyDescent="0.2">
      <c r="A24" s="28" t="s">
        <v>206</v>
      </c>
      <c r="B24" s="28" t="s">
        <v>207</v>
      </c>
      <c r="C24" s="28" t="s">
        <v>208</v>
      </c>
      <c r="D24" s="28" t="s">
        <v>209</v>
      </c>
      <c r="E24" s="32">
        <v>198084958</v>
      </c>
      <c r="F24" s="32">
        <v>39239000</v>
      </c>
      <c r="G24" s="32">
        <v>51358500</v>
      </c>
      <c r="H24" s="28">
        <v>1294</v>
      </c>
      <c r="I24" s="29">
        <v>42361</v>
      </c>
      <c r="J24" s="29">
        <v>42909</v>
      </c>
      <c r="K24" s="28" t="s">
        <v>307</v>
      </c>
      <c r="L24" s="28" t="s">
        <v>71</v>
      </c>
    </row>
    <row r="25" spans="1:12" s="169" customFormat="1" x14ac:dyDescent="0.2">
      <c r="A25" s="28" t="s">
        <v>210</v>
      </c>
      <c r="B25" s="28" t="s">
        <v>211</v>
      </c>
      <c r="C25" s="28" t="s">
        <v>212</v>
      </c>
      <c r="D25" s="28" t="s">
        <v>213</v>
      </c>
      <c r="E25" s="32">
        <v>199991702</v>
      </c>
      <c r="F25" s="32">
        <v>44022951</v>
      </c>
      <c r="G25" s="32">
        <v>59000000</v>
      </c>
      <c r="H25" s="28">
        <v>1121</v>
      </c>
      <c r="I25" s="29">
        <v>42335</v>
      </c>
      <c r="J25" s="29">
        <v>42882</v>
      </c>
      <c r="K25" s="28" t="s">
        <v>308</v>
      </c>
      <c r="L25" s="28" t="s">
        <v>57</v>
      </c>
    </row>
    <row r="26" spans="1:12" s="169" customFormat="1" x14ac:dyDescent="0.2">
      <c r="A26" s="28" t="s">
        <v>214</v>
      </c>
      <c r="B26" s="28" t="s">
        <v>215</v>
      </c>
      <c r="C26" s="28" t="s">
        <v>216</v>
      </c>
      <c r="D26" s="28" t="s">
        <v>217</v>
      </c>
      <c r="E26" s="32">
        <v>188789116</v>
      </c>
      <c r="F26" s="32">
        <v>27710884</v>
      </c>
      <c r="G26" s="32">
        <v>38566326</v>
      </c>
      <c r="H26" s="28">
        <v>1120</v>
      </c>
      <c r="I26" s="29">
        <v>42335</v>
      </c>
      <c r="J26" s="29">
        <v>42882</v>
      </c>
      <c r="K26" s="28" t="s">
        <v>306</v>
      </c>
      <c r="L26" s="28" t="s">
        <v>72</v>
      </c>
    </row>
    <row r="27" spans="1:12" s="169" customFormat="1" x14ac:dyDescent="0.2">
      <c r="A27" s="28" t="s">
        <v>218</v>
      </c>
      <c r="B27" s="28" t="s">
        <v>219</v>
      </c>
      <c r="C27" s="28" t="s">
        <v>220</v>
      </c>
      <c r="D27" s="28" t="s">
        <v>213</v>
      </c>
      <c r="E27" s="32">
        <v>176000000</v>
      </c>
      <c r="F27" s="32">
        <v>29000000</v>
      </c>
      <c r="G27" s="32">
        <v>60707635</v>
      </c>
      <c r="H27" s="28">
        <v>1296</v>
      </c>
      <c r="I27" s="29">
        <v>42361</v>
      </c>
      <c r="J27" s="29">
        <v>42909</v>
      </c>
      <c r="K27" s="28" t="s">
        <v>306</v>
      </c>
      <c r="L27" s="28" t="s">
        <v>72</v>
      </c>
    </row>
    <row r="28" spans="1:12" s="169" customFormat="1" x14ac:dyDescent="0.2">
      <c r="A28" s="28" t="s">
        <v>113</v>
      </c>
      <c r="B28" s="28" t="s">
        <v>114</v>
      </c>
      <c r="C28" s="28" t="s">
        <v>115</v>
      </c>
      <c r="D28" s="28" t="s">
        <v>116</v>
      </c>
      <c r="E28" s="32">
        <v>199928000</v>
      </c>
      <c r="F28" s="32">
        <v>34393000</v>
      </c>
      <c r="G28" s="32">
        <v>50000000</v>
      </c>
      <c r="H28" s="28">
        <v>1178</v>
      </c>
      <c r="I28" s="29">
        <v>42348</v>
      </c>
      <c r="J28" s="29">
        <v>42896</v>
      </c>
      <c r="K28" s="28" t="s">
        <v>143</v>
      </c>
      <c r="L28" s="28" t="s">
        <v>71</v>
      </c>
    </row>
    <row r="29" spans="1:12" s="169" customFormat="1" x14ac:dyDescent="0.2">
      <c r="A29" s="28" t="s">
        <v>117</v>
      </c>
      <c r="B29" s="28" t="s">
        <v>118</v>
      </c>
      <c r="C29" s="28" t="s">
        <v>119</v>
      </c>
      <c r="D29" s="28" t="s">
        <v>120</v>
      </c>
      <c r="E29" s="32">
        <v>181911440</v>
      </c>
      <c r="F29" s="32">
        <v>37320000</v>
      </c>
      <c r="G29" s="32">
        <v>142000000</v>
      </c>
      <c r="H29" s="28">
        <v>1177</v>
      </c>
      <c r="I29" s="29">
        <v>42348</v>
      </c>
      <c r="J29" s="29">
        <v>42896</v>
      </c>
      <c r="K29" s="28" t="s">
        <v>144</v>
      </c>
      <c r="L29" s="28" t="s">
        <v>57</v>
      </c>
    </row>
    <row r="30" spans="1:12" s="169" customFormat="1" x14ac:dyDescent="0.2">
      <c r="A30" s="28" t="s">
        <v>221</v>
      </c>
      <c r="B30" s="28" t="s">
        <v>222</v>
      </c>
      <c r="C30" s="28" t="s">
        <v>223</v>
      </c>
      <c r="D30" s="28" t="s">
        <v>224</v>
      </c>
      <c r="E30" s="32">
        <v>199993298</v>
      </c>
      <c r="F30" s="32">
        <v>35898400</v>
      </c>
      <c r="G30" s="32">
        <v>54000000</v>
      </c>
      <c r="H30" s="28">
        <v>1275</v>
      </c>
      <c r="I30" s="29">
        <v>42361</v>
      </c>
      <c r="J30" s="29">
        <v>42909</v>
      </c>
      <c r="K30" s="28" t="s">
        <v>309</v>
      </c>
      <c r="L30" s="28" t="s">
        <v>72</v>
      </c>
    </row>
    <row r="31" spans="1:12" s="169" customFormat="1" x14ac:dyDescent="0.2">
      <c r="A31" s="28" t="s">
        <v>225</v>
      </c>
      <c r="B31" s="28" t="s">
        <v>226</v>
      </c>
      <c r="C31" s="28" t="s">
        <v>227</v>
      </c>
      <c r="D31" s="28" t="s">
        <v>228</v>
      </c>
      <c r="E31" s="32">
        <v>153103966</v>
      </c>
      <c r="F31" s="32">
        <v>99995131.709999993</v>
      </c>
      <c r="G31" s="32">
        <v>58305542</v>
      </c>
      <c r="H31" s="28">
        <v>1059</v>
      </c>
      <c r="I31" s="29">
        <v>42326</v>
      </c>
      <c r="J31" s="29">
        <v>42873</v>
      </c>
      <c r="K31" s="28" t="s">
        <v>305</v>
      </c>
      <c r="L31" s="28" t="s">
        <v>57</v>
      </c>
    </row>
    <row r="32" spans="1:12" s="169" customFormat="1" x14ac:dyDescent="0.2">
      <c r="A32" s="28" t="s">
        <v>229</v>
      </c>
      <c r="B32" s="28" t="s">
        <v>230</v>
      </c>
      <c r="C32" s="28" t="s">
        <v>231</v>
      </c>
      <c r="D32" s="28" t="s">
        <v>232</v>
      </c>
      <c r="E32" s="32">
        <v>162954673</v>
      </c>
      <c r="F32" s="32">
        <v>25441719</v>
      </c>
      <c r="G32" s="32">
        <v>38428200</v>
      </c>
      <c r="H32" s="28">
        <v>1296</v>
      </c>
      <c r="I32" s="29">
        <v>42361</v>
      </c>
      <c r="J32" s="29">
        <v>42909</v>
      </c>
      <c r="K32" s="28" t="s">
        <v>306</v>
      </c>
      <c r="L32" s="28" t="s">
        <v>72</v>
      </c>
    </row>
    <row r="33" spans="1:12" s="169" customFormat="1" x14ac:dyDescent="0.2">
      <c r="A33" s="28" t="s">
        <v>233</v>
      </c>
      <c r="B33" s="28" t="s">
        <v>234</v>
      </c>
      <c r="C33" s="28" t="s">
        <v>235</v>
      </c>
      <c r="D33" s="28" t="s">
        <v>236</v>
      </c>
      <c r="E33" s="32">
        <v>198142770</v>
      </c>
      <c r="F33" s="32">
        <v>42902860</v>
      </c>
      <c r="G33" s="32">
        <v>64432204</v>
      </c>
      <c r="H33" s="28">
        <v>1059</v>
      </c>
      <c r="I33" s="29">
        <v>42326</v>
      </c>
      <c r="J33" s="29">
        <v>42873</v>
      </c>
      <c r="K33" s="28" t="s">
        <v>305</v>
      </c>
      <c r="L33" s="28" t="s">
        <v>57</v>
      </c>
    </row>
    <row r="34" spans="1:12" s="169" customFormat="1" x14ac:dyDescent="0.2">
      <c r="A34" s="28" t="s">
        <v>121</v>
      </c>
      <c r="B34" s="28" t="s">
        <v>122</v>
      </c>
      <c r="C34" s="28" t="s">
        <v>123</v>
      </c>
      <c r="D34" s="28" t="s">
        <v>124</v>
      </c>
      <c r="E34" s="32">
        <v>199931996</v>
      </c>
      <c r="F34" s="32">
        <v>31000000</v>
      </c>
      <c r="G34" s="32">
        <v>46779599</v>
      </c>
      <c r="H34" s="28">
        <v>1275</v>
      </c>
      <c r="I34" s="29">
        <v>42361</v>
      </c>
      <c r="J34" s="29">
        <v>42909</v>
      </c>
      <c r="K34" s="28" t="s">
        <v>143</v>
      </c>
      <c r="L34" s="28" t="s">
        <v>71</v>
      </c>
    </row>
    <row r="35" spans="1:12" s="169" customFormat="1" x14ac:dyDescent="0.2">
      <c r="A35" s="28" t="s">
        <v>237</v>
      </c>
      <c r="B35" s="28" t="s">
        <v>238</v>
      </c>
      <c r="C35" s="28" t="s">
        <v>239</v>
      </c>
      <c r="D35" s="28" t="s">
        <v>240</v>
      </c>
      <c r="E35" s="32">
        <v>162017834.74000001</v>
      </c>
      <c r="F35" s="32">
        <v>87745424</v>
      </c>
      <c r="G35" s="32">
        <v>48000000</v>
      </c>
      <c r="H35" s="28">
        <v>1294</v>
      </c>
      <c r="I35" s="29">
        <v>42361</v>
      </c>
      <c r="J35" s="29">
        <v>42909</v>
      </c>
      <c r="K35" s="28" t="s">
        <v>307</v>
      </c>
      <c r="L35" s="28" t="s">
        <v>71</v>
      </c>
    </row>
    <row r="36" spans="1:12" s="169" customFormat="1" x14ac:dyDescent="0.2">
      <c r="A36" s="28" t="s">
        <v>241</v>
      </c>
      <c r="B36" s="28" t="s">
        <v>242</v>
      </c>
      <c r="C36" s="28" t="s">
        <v>243</v>
      </c>
      <c r="D36" s="28" t="s">
        <v>244</v>
      </c>
      <c r="E36" s="32">
        <v>196135058</v>
      </c>
      <c r="F36" s="32">
        <v>61592942</v>
      </c>
      <c r="G36" s="32">
        <v>55000000</v>
      </c>
      <c r="H36" s="28">
        <v>1275</v>
      </c>
      <c r="I36" s="29">
        <v>42361</v>
      </c>
      <c r="J36" s="29">
        <v>42909</v>
      </c>
      <c r="K36" s="28" t="s">
        <v>309</v>
      </c>
      <c r="L36" s="28" t="s">
        <v>72</v>
      </c>
    </row>
    <row r="37" spans="1:12" s="169" customFormat="1" x14ac:dyDescent="0.2">
      <c r="A37" s="28" t="s">
        <v>245</v>
      </c>
      <c r="B37" s="28" t="s">
        <v>246</v>
      </c>
      <c r="C37" s="28" t="s">
        <v>247</v>
      </c>
      <c r="D37" s="28" t="s">
        <v>248</v>
      </c>
      <c r="E37" s="32">
        <v>200000000</v>
      </c>
      <c r="F37" s="32">
        <v>50000000</v>
      </c>
      <c r="G37" s="32">
        <v>69400000</v>
      </c>
      <c r="H37" s="28">
        <v>1205</v>
      </c>
      <c r="I37" s="29">
        <v>42353</v>
      </c>
      <c r="J37" s="29">
        <v>42901</v>
      </c>
      <c r="K37" s="28" t="s">
        <v>310</v>
      </c>
      <c r="L37" s="28" t="s">
        <v>72</v>
      </c>
    </row>
    <row r="38" spans="1:12" s="169" customFormat="1" x14ac:dyDescent="0.2">
      <c r="A38" s="28" t="s">
        <v>249</v>
      </c>
      <c r="B38" s="28" t="s">
        <v>250</v>
      </c>
      <c r="C38" s="28" t="s">
        <v>251</v>
      </c>
      <c r="D38" s="28" t="s">
        <v>252</v>
      </c>
      <c r="E38" s="32">
        <v>154260879</v>
      </c>
      <c r="F38" s="32">
        <v>29670162</v>
      </c>
      <c r="G38" s="32">
        <v>49128849</v>
      </c>
      <c r="H38" s="28">
        <v>1121</v>
      </c>
      <c r="I38" s="29">
        <v>42335</v>
      </c>
      <c r="J38" s="29">
        <v>42882</v>
      </c>
      <c r="K38" s="28" t="s">
        <v>308</v>
      </c>
      <c r="L38" s="28" t="s">
        <v>57</v>
      </c>
    </row>
    <row r="39" spans="1:12" s="169" customFormat="1" x14ac:dyDescent="0.2">
      <c r="A39" s="28" t="s">
        <v>253</v>
      </c>
      <c r="B39" s="28" t="s">
        <v>254</v>
      </c>
      <c r="C39" s="28" t="s">
        <v>255</v>
      </c>
      <c r="D39" s="28" t="s">
        <v>256</v>
      </c>
      <c r="E39" s="32">
        <v>100047563</v>
      </c>
      <c r="F39" s="32">
        <v>20559411</v>
      </c>
      <c r="G39" s="32">
        <v>30900000</v>
      </c>
      <c r="H39" s="28">
        <v>1310</v>
      </c>
      <c r="I39" s="29">
        <v>42367</v>
      </c>
      <c r="J39" s="29">
        <v>42915</v>
      </c>
      <c r="K39" s="28" t="s">
        <v>306</v>
      </c>
      <c r="L39" s="28" t="s">
        <v>72</v>
      </c>
    </row>
    <row r="40" spans="1:12" s="169" customFormat="1" x14ac:dyDescent="0.2">
      <c r="A40" s="28" t="s">
        <v>257</v>
      </c>
      <c r="B40" s="28" t="s">
        <v>258</v>
      </c>
      <c r="C40" s="28" t="s">
        <v>259</v>
      </c>
      <c r="D40" s="28" t="s">
        <v>260</v>
      </c>
      <c r="E40" s="32">
        <v>200000000</v>
      </c>
      <c r="F40" s="32">
        <v>101500000</v>
      </c>
      <c r="G40" s="32">
        <v>121935352</v>
      </c>
      <c r="H40" s="28">
        <v>1059</v>
      </c>
      <c r="I40" s="29">
        <v>42326</v>
      </c>
      <c r="J40" s="29">
        <v>42873</v>
      </c>
      <c r="K40" s="28" t="s">
        <v>305</v>
      </c>
      <c r="L40" s="28" t="s">
        <v>57</v>
      </c>
    </row>
    <row r="41" spans="1:12" s="169" customFormat="1" x14ac:dyDescent="0.2">
      <c r="A41" s="28" t="s">
        <v>261</v>
      </c>
      <c r="B41" s="28" t="s">
        <v>262</v>
      </c>
      <c r="C41" s="28" t="s">
        <v>263</v>
      </c>
      <c r="D41" s="28" t="s">
        <v>264</v>
      </c>
      <c r="E41" s="32">
        <v>199159900</v>
      </c>
      <c r="F41" s="32">
        <v>52028526</v>
      </c>
      <c r="G41" s="32">
        <v>85342560</v>
      </c>
      <c r="H41" s="28">
        <v>1059</v>
      </c>
      <c r="I41" s="29">
        <v>42326</v>
      </c>
      <c r="J41" s="29">
        <v>42873</v>
      </c>
      <c r="K41" s="28" t="s">
        <v>305</v>
      </c>
      <c r="L41" s="28" t="s">
        <v>57</v>
      </c>
    </row>
    <row r="42" spans="1:12" s="169" customFormat="1" x14ac:dyDescent="0.2">
      <c r="A42" s="28" t="s">
        <v>265</v>
      </c>
      <c r="B42" s="28" t="s">
        <v>266</v>
      </c>
      <c r="C42" s="28" t="s">
        <v>267</v>
      </c>
      <c r="D42" s="28" t="s">
        <v>268</v>
      </c>
      <c r="E42" s="32">
        <v>136935644</v>
      </c>
      <c r="F42" s="32">
        <v>22515220</v>
      </c>
      <c r="G42" s="32">
        <v>36000000</v>
      </c>
      <c r="H42" s="28">
        <v>1296</v>
      </c>
      <c r="I42" s="29">
        <v>42361</v>
      </c>
      <c r="J42" s="29">
        <v>42909</v>
      </c>
      <c r="K42" s="28" t="s">
        <v>306</v>
      </c>
      <c r="L42" s="28" t="s">
        <v>72</v>
      </c>
    </row>
    <row r="43" spans="1:12" s="169" customFormat="1" x14ac:dyDescent="0.2">
      <c r="A43" s="28" t="s">
        <v>269</v>
      </c>
      <c r="B43" s="28" t="s">
        <v>270</v>
      </c>
      <c r="C43" s="28" t="s">
        <v>271</v>
      </c>
      <c r="D43" s="28" t="s">
        <v>272</v>
      </c>
      <c r="E43" s="32">
        <v>200000000</v>
      </c>
      <c r="F43" s="32">
        <v>82702000</v>
      </c>
      <c r="G43" s="32">
        <v>52539566.670000002</v>
      </c>
      <c r="H43" s="28">
        <v>1295</v>
      </c>
      <c r="I43" s="29">
        <v>42361</v>
      </c>
      <c r="J43" s="29">
        <v>42909</v>
      </c>
      <c r="K43" s="28" t="s">
        <v>311</v>
      </c>
      <c r="L43" s="28" t="s">
        <v>72</v>
      </c>
    </row>
    <row r="44" spans="1:12" s="169" customFormat="1" x14ac:dyDescent="0.2">
      <c r="A44" s="28" t="s">
        <v>125</v>
      </c>
      <c r="B44" s="28" t="s">
        <v>126</v>
      </c>
      <c r="C44" s="28" t="s">
        <v>127</v>
      </c>
      <c r="D44" s="28" t="s">
        <v>128</v>
      </c>
      <c r="E44" s="32">
        <v>200000000</v>
      </c>
      <c r="F44" s="170">
        <v>56170347</v>
      </c>
      <c r="G44" s="170">
        <v>64500000</v>
      </c>
      <c r="H44" s="28">
        <v>1178</v>
      </c>
      <c r="I44" s="29">
        <v>42348</v>
      </c>
      <c r="J44" s="29">
        <v>42896</v>
      </c>
      <c r="K44" s="28" t="s">
        <v>143</v>
      </c>
      <c r="L44" s="28" t="s">
        <v>71</v>
      </c>
    </row>
    <row r="45" spans="1:12" s="169" customFormat="1" x14ac:dyDescent="0.2">
      <c r="A45" s="28" t="s">
        <v>273</v>
      </c>
      <c r="B45" s="28" t="s">
        <v>274</v>
      </c>
      <c r="C45" s="28" t="s">
        <v>275</v>
      </c>
      <c r="D45" s="28" t="s">
        <v>276</v>
      </c>
      <c r="E45" s="32">
        <v>193545327.25999999</v>
      </c>
      <c r="F45" s="32">
        <v>39901778</v>
      </c>
      <c r="G45" s="32">
        <v>65300000</v>
      </c>
      <c r="H45" s="28">
        <v>1100</v>
      </c>
      <c r="I45" s="29">
        <v>42333</v>
      </c>
      <c r="J45" s="29">
        <v>42880</v>
      </c>
      <c r="K45" s="28" t="s">
        <v>307</v>
      </c>
      <c r="L45" s="28" t="s">
        <v>71</v>
      </c>
    </row>
    <row r="46" spans="1:12" s="169" customFormat="1" x14ac:dyDescent="0.2">
      <c r="A46" s="28" t="s">
        <v>277</v>
      </c>
      <c r="B46" s="28" t="s">
        <v>278</v>
      </c>
      <c r="C46" s="28" t="s">
        <v>279</v>
      </c>
      <c r="D46" s="28" t="s">
        <v>280</v>
      </c>
      <c r="E46" s="32">
        <v>167164010</v>
      </c>
      <c r="F46" s="32">
        <v>34531930</v>
      </c>
      <c r="G46" s="32">
        <v>46399824</v>
      </c>
      <c r="H46" s="28">
        <v>1100</v>
      </c>
      <c r="I46" s="29">
        <v>42333</v>
      </c>
      <c r="J46" s="29">
        <v>42880</v>
      </c>
      <c r="K46" s="28" t="s">
        <v>307</v>
      </c>
      <c r="L46" s="28" t="s">
        <v>71</v>
      </c>
    </row>
    <row r="47" spans="1:12" s="169" customFormat="1" x14ac:dyDescent="0.2">
      <c r="A47" s="28" t="s">
        <v>281</v>
      </c>
      <c r="B47" s="28" t="s">
        <v>282</v>
      </c>
      <c r="C47" s="28" t="s">
        <v>283</v>
      </c>
      <c r="D47" s="28" t="s">
        <v>284</v>
      </c>
      <c r="E47" s="32">
        <v>142038744</v>
      </c>
      <c r="F47" s="32">
        <v>28216000</v>
      </c>
      <c r="G47" s="32">
        <v>38707310</v>
      </c>
      <c r="H47" s="28">
        <v>1274</v>
      </c>
      <c r="I47" s="29">
        <v>42361</v>
      </c>
      <c r="J47" s="29">
        <v>42909</v>
      </c>
      <c r="K47" s="28" t="s">
        <v>308</v>
      </c>
      <c r="L47" s="28" t="s">
        <v>57</v>
      </c>
    </row>
    <row r="48" spans="1:12" s="169" customFormat="1" x14ac:dyDescent="0.2">
      <c r="A48" s="28" t="s">
        <v>285</v>
      </c>
      <c r="B48" s="28" t="s">
        <v>286</v>
      </c>
      <c r="C48" s="28" t="s">
        <v>287</v>
      </c>
      <c r="D48" s="28" t="s">
        <v>288</v>
      </c>
      <c r="E48" s="32">
        <v>155257714</v>
      </c>
      <c r="F48" s="32">
        <v>20234648</v>
      </c>
      <c r="G48" s="32">
        <v>36000000</v>
      </c>
      <c r="H48" s="28">
        <v>1310</v>
      </c>
      <c r="I48" s="29">
        <v>42367</v>
      </c>
      <c r="J48" s="29">
        <v>42915</v>
      </c>
      <c r="K48" s="28" t="s">
        <v>306</v>
      </c>
      <c r="L48" s="28" t="s">
        <v>72</v>
      </c>
    </row>
    <row r="49" spans="1:12" s="169" customFormat="1" x14ac:dyDescent="0.2">
      <c r="A49" s="28" t="s">
        <v>289</v>
      </c>
      <c r="B49" s="28" t="s">
        <v>290</v>
      </c>
      <c r="C49" s="28" t="s">
        <v>291</v>
      </c>
      <c r="D49" s="28" t="s">
        <v>292</v>
      </c>
      <c r="E49" s="32">
        <v>195056439</v>
      </c>
      <c r="F49" s="32">
        <v>38269950</v>
      </c>
      <c r="G49" s="32">
        <v>53000000</v>
      </c>
      <c r="H49" s="28">
        <v>1100</v>
      </c>
      <c r="I49" s="29">
        <v>42333</v>
      </c>
      <c r="J49" s="29">
        <v>42880</v>
      </c>
      <c r="K49" s="28" t="s">
        <v>307</v>
      </c>
      <c r="L49" s="28" t="s">
        <v>71</v>
      </c>
    </row>
    <row r="50" spans="1:12" s="169" customFormat="1" x14ac:dyDescent="0.2">
      <c r="A50" s="28" t="s">
        <v>293</v>
      </c>
      <c r="B50" s="28" t="s">
        <v>294</v>
      </c>
      <c r="C50" s="28" t="s">
        <v>295</v>
      </c>
      <c r="D50" s="28" t="s">
        <v>296</v>
      </c>
      <c r="E50" s="32">
        <v>121048896</v>
      </c>
      <c r="F50" s="32">
        <v>29448432</v>
      </c>
      <c r="G50" s="32">
        <v>48242000</v>
      </c>
      <c r="H50" s="28">
        <v>1080</v>
      </c>
      <c r="I50" s="29">
        <v>42328</v>
      </c>
      <c r="J50" s="29">
        <v>42875</v>
      </c>
      <c r="K50" s="28" t="s">
        <v>312</v>
      </c>
      <c r="L50" s="28" t="s">
        <v>72</v>
      </c>
    </row>
    <row r="51" spans="1:12" s="169" customFormat="1" x14ac:dyDescent="0.2">
      <c r="A51" s="28" t="s">
        <v>129</v>
      </c>
      <c r="B51" s="28" t="s">
        <v>130</v>
      </c>
      <c r="C51" s="28" t="s">
        <v>131</v>
      </c>
      <c r="D51" s="28" t="s">
        <v>132</v>
      </c>
      <c r="E51" s="32">
        <v>186592063</v>
      </c>
      <c r="F51" s="170">
        <v>37731625</v>
      </c>
      <c r="G51" s="170">
        <v>44000000</v>
      </c>
      <c r="H51" s="28">
        <v>1274</v>
      </c>
      <c r="I51" s="29">
        <v>42361</v>
      </c>
      <c r="J51" s="29">
        <v>42909</v>
      </c>
      <c r="K51" s="28" t="s">
        <v>145</v>
      </c>
      <c r="L51" s="28" t="s">
        <v>57</v>
      </c>
    </row>
    <row r="52" spans="1:12" s="169" customFormat="1" x14ac:dyDescent="0.2">
      <c r="A52" s="28" t="s">
        <v>133</v>
      </c>
      <c r="B52" s="28" t="s">
        <v>134</v>
      </c>
      <c r="C52" s="28" t="s">
        <v>135</v>
      </c>
      <c r="D52" s="28" t="s">
        <v>136</v>
      </c>
      <c r="E52" s="32">
        <v>141000000</v>
      </c>
      <c r="F52" s="170">
        <v>22000000</v>
      </c>
      <c r="G52" s="170">
        <v>31500000</v>
      </c>
      <c r="H52" s="28">
        <v>1274</v>
      </c>
      <c r="I52" s="29">
        <v>42361</v>
      </c>
      <c r="J52" s="29">
        <v>42909</v>
      </c>
      <c r="K52" s="28" t="s">
        <v>145</v>
      </c>
      <c r="L52" s="28" t="s">
        <v>57</v>
      </c>
    </row>
    <row r="53" spans="1:12" s="169" customFormat="1" x14ac:dyDescent="0.2">
      <c r="A53" s="28" t="s">
        <v>297</v>
      </c>
      <c r="B53" s="28" t="s">
        <v>298</v>
      </c>
      <c r="C53" s="28" t="s">
        <v>299</v>
      </c>
      <c r="D53" s="28" t="s">
        <v>300</v>
      </c>
      <c r="E53" s="32">
        <v>197932280</v>
      </c>
      <c r="F53" s="32">
        <v>34000000</v>
      </c>
      <c r="G53" s="32">
        <v>52000000</v>
      </c>
      <c r="H53" s="28">
        <v>1120</v>
      </c>
      <c r="I53" s="29">
        <v>42335</v>
      </c>
      <c r="J53" s="29">
        <v>42882</v>
      </c>
      <c r="K53" s="28" t="s">
        <v>306</v>
      </c>
      <c r="L53" s="28" t="s">
        <v>72</v>
      </c>
    </row>
    <row r="54" spans="1:12" s="169" customFormat="1" x14ac:dyDescent="0.2">
      <c r="A54" s="28" t="s">
        <v>137</v>
      </c>
      <c r="B54" s="28" t="s">
        <v>138</v>
      </c>
      <c r="C54" s="28" t="s">
        <v>139</v>
      </c>
      <c r="D54" s="28" t="s">
        <v>140</v>
      </c>
      <c r="E54" s="32">
        <v>199768000</v>
      </c>
      <c r="F54" s="32">
        <v>32000000</v>
      </c>
      <c r="G54" s="32">
        <v>48000000</v>
      </c>
      <c r="H54" s="28">
        <v>1274</v>
      </c>
      <c r="I54" s="29">
        <v>42361</v>
      </c>
      <c r="J54" s="29">
        <v>42909</v>
      </c>
      <c r="K54" s="28" t="s">
        <v>141</v>
      </c>
      <c r="L54" s="28" t="s">
        <v>71</v>
      </c>
    </row>
    <row r="55" spans="1:12" s="169" customFormat="1" x14ac:dyDescent="0.2">
      <c r="A55" s="28" t="s">
        <v>301</v>
      </c>
      <c r="B55" s="28" t="s">
        <v>302</v>
      </c>
      <c r="C55" s="28" t="s">
        <v>303</v>
      </c>
      <c r="D55" s="28" t="s">
        <v>304</v>
      </c>
      <c r="E55" s="32">
        <v>200000000</v>
      </c>
      <c r="F55" s="32">
        <v>40770100</v>
      </c>
      <c r="G55" s="32">
        <v>63000000</v>
      </c>
      <c r="H55" s="28">
        <v>1296</v>
      </c>
      <c r="I55" s="29">
        <v>42361</v>
      </c>
      <c r="J55" s="29">
        <v>42909</v>
      </c>
      <c r="K55" s="28" t="s">
        <v>306</v>
      </c>
      <c r="L55" s="28" t="s">
        <v>72</v>
      </c>
    </row>
  </sheetData>
  <autoFilter ref="A1:L55">
    <sortState ref="A2:L55">
      <sortCondition ref="A1:A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F5" sqref="F5"/>
    </sheetView>
  </sheetViews>
  <sheetFormatPr baseColWidth="10" defaultRowHeight="15" x14ac:dyDescent="0.2"/>
  <cols>
    <col min="1" max="1" width="3.140625" style="6" customWidth="1"/>
    <col min="2" max="2" width="26" style="22" customWidth="1"/>
    <col min="3" max="3" width="20.7109375" style="22" customWidth="1"/>
    <col min="4" max="4" width="26.85546875" style="23" customWidth="1"/>
    <col min="5" max="5" width="26.28515625" style="6" customWidth="1"/>
    <col min="6" max="6" width="25.5703125" style="6" customWidth="1"/>
    <col min="7" max="7" width="3.140625" style="6" customWidth="1"/>
    <col min="8" max="8" width="2.42578125" style="6" customWidth="1"/>
    <col min="9" max="9" width="3.5703125" style="6" customWidth="1"/>
    <col min="10" max="13" width="11.42578125" style="6" customWidth="1"/>
    <col min="14" max="16384" width="11.42578125" style="6"/>
  </cols>
  <sheetData>
    <row r="1" spans="1:13" x14ac:dyDescent="0.2">
      <c r="A1" s="15"/>
      <c r="B1" s="16"/>
      <c r="C1" s="16"/>
      <c r="D1" s="16"/>
      <c r="E1" s="16"/>
      <c r="F1" s="16"/>
      <c r="G1" s="17"/>
    </row>
    <row r="2" spans="1:13" x14ac:dyDescent="0.2">
      <c r="A2" s="2"/>
      <c r="B2" s="18"/>
      <c r="C2" s="1"/>
      <c r="D2" s="1"/>
      <c r="E2" s="1"/>
      <c r="F2" s="1"/>
      <c r="G2" s="7"/>
    </row>
    <row r="3" spans="1:13" ht="16.5" customHeight="1" x14ac:dyDescent="0.2">
      <c r="A3" s="2"/>
      <c r="B3" s="1"/>
      <c r="C3" s="1"/>
      <c r="D3" s="102"/>
      <c r="E3" s="104" t="s">
        <v>55</v>
      </c>
      <c r="F3" s="87">
        <f ca="1">TODAY()</f>
        <v>42408</v>
      </c>
      <c r="G3" s="7"/>
    </row>
    <row r="4" spans="1:13" x14ac:dyDescent="0.2">
      <c r="A4" s="2"/>
      <c r="B4" s="19"/>
      <c r="C4" s="1"/>
      <c r="D4" s="18"/>
      <c r="E4" s="1"/>
      <c r="F4" s="1"/>
      <c r="G4" s="7"/>
    </row>
    <row r="5" spans="1:13" ht="11.25" customHeight="1" x14ac:dyDescent="0.2">
      <c r="A5" s="2"/>
      <c r="B5" s="19"/>
      <c r="C5" s="1"/>
      <c r="D5" s="1"/>
      <c r="E5" s="1"/>
      <c r="F5" s="1"/>
      <c r="G5" s="7"/>
    </row>
    <row r="6" spans="1:13" ht="11.25" customHeight="1" x14ac:dyDescent="0.2">
      <c r="A6" s="2"/>
      <c r="B6" s="19"/>
      <c r="C6" s="1"/>
      <c r="D6" s="1"/>
      <c r="E6" s="1"/>
      <c r="F6" s="1"/>
      <c r="G6" s="7"/>
    </row>
    <row r="7" spans="1:13" ht="20.100000000000001" customHeight="1" x14ac:dyDescent="0.2">
      <c r="A7" s="2"/>
      <c r="B7" s="183" t="s">
        <v>69</v>
      </c>
      <c r="C7" s="183"/>
      <c r="D7" s="183"/>
      <c r="E7" s="183"/>
      <c r="F7" s="183"/>
      <c r="G7" s="7"/>
    </row>
    <row r="8" spans="1:13" ht="20.100000000000001" customHeight="1" x14ac:dyDescent="0.2">
      <c r="A8" s="2"/>
      <c r="B8" s="183" t="s">
        <v>17</v>
      </c>
      <c r="C8" s="183"/>
      <c r="D8" s="183"/>
      <c r="E8" s="183"/>
      <c r="F8" s="183"/>
      <c r="G8" s="7"/>
    </row>
    <row r="9" spans="1:13" ht="20.100000000000001" customHeight="1" thickBot="1" x14ac:dyDescent="0.25">
      <c r="A9" s="2"/>
      <c r="B9" s="183" t="s">
        <v>86</v>
      </c>
      <c r="C9" s="183"/>
      <c r="D9" s="183"/>
      <c r="E9" s="183"/>
      <c r="F9" s="183"/>
      <c r="G9" s="7"/>
    </row>
    <row r="10" spans="1:13" x14ac:dyDescent="0.2">
      <c r="A10" s="2"/>
      <c r="B10" s="1"/>
      <c r="C10" s="1"/>
      <c r="D10" s="1"/>
      <c r="E10" s="1"/>
      <c r="F10" s="1"/>
      <c r="G10" s="7"/>
      <c r="I10" s="155" t="s">
        <v>73</v>
      </c>
      <c r="J10" s="156"/>
      <c r="K10" s="157"/>
      <c r="L10" s="156"/>
      <c r="M10" s="158"/>
    </row>
    <row r="11" spans="1:13" s="4" customFormat="1" ht="45" customHeight="1" x14ac:dyDescent="0.2">
      <c r="A11" s="2"/>
      <c r="B11" s="3" t="s">
        <v>54</v>
      </c>
      <c r="C11" s="175" t="str">
        <f>IF($C$15&gt;0,VLOOKUP($C$15,'Lista Proyectos'!$A$3:$K$55,3,0)," ")</f>
        <v xml:space="preserve"> </v>
      </c>
      <c r="D11" s="176"/>
      <c r="E11" s="176"/>
      <c r="F11" s="177"/>
      <c r="G11" s="7"/>
      <c r="I11" s="159" t="s">
        <v>77</v>
      </c>
      <c r="J11" s="171" t="s">
        <v>78</v>
      </c>
      <c r="K11" s="171"/>
      <c r="L11" s="171"/>
      <c r="M11" s="172"/>
    </row>
    <row r="12" spans="1:13" s="4" customFormat="1" ht="9.75" customHeight="1" x14ac:dyDescent="0.2">
      <c r="A12" s="2"/>
      <c r="B12" s="3"/>
      <c r="C12" s="91"/>
      <c r="D12" s="91"/>
      <c r="E12" s="91"/>
      <c r="F12" s="91"/>
      <c r="G12" s="7"/>
      <c r="I12" s="159"/>
      <c r="J12" s="160"/>
      <c r="K12" s="160"/>
      <c r="L12" s="160"/>
      <c r="M12" s="161"/>
    </row>
    <row r="13" spans="1:13" s="4" customFormat="1" ht="30.75" customHeight="1" x14ac:dyDescent="0.2">
      <c r="A13" s="2"/>
      <c r="B13" s="3" t="s">
        <v>45</v>
      </c>
      <c r="C13" s="175" t="str">
        <f>IF($C$15&gt;0,VLOOKUP($C$15,'Lista Proyectos'!$A$3:$K$55,4,0)," ")</f>
        <v xml:space="preserve"> </v>
      </c>
      <c r="D13" s="176"/>
      <c r="E13" s="176"/>
      <c r="F13" s="177"/>
      <c r="G13" s="7"/>
      <c r="I13" s="159" t="s">
        <v>79</v>
      </c>
      <c r="J13" s="171" t="s">
        <v>80</v>
      </c>
      <c r="K13" s="171"/>
      <c r="L13" s="171"/>
      <c r="M13" s="172"/>
    </row>
    <row r="14" spans="1:13" s="4" customFormat="1" ht="9.75" customHeight="1" x14ac:dyDescent="0.2">
      <c r="A14" s="2"/>
      <c r="B14" s="3"/>
      <c r="C14" s="91"/>
      <c r="D14" s="91"/>
      <c r="E14" s="91"/>
      <c r="F14" s="91"/>
      <c r="G14" s="7"/>
      <c r="I14" s="159"/>
      <c r="J14" s="160"/>
      <c r="K14" s="160"/>
      <c r="L14" s="160"/>
      <c r="M14" s="161"/>
    </row>
    <row r="15" spans="1:13" s="4" customFormat="1" ht="25.5" customHeight="1" x14ac:dyDescent="0.2">
      <c r="A15" s="2"/>
      <c r="B15" s="3" t="s">
        <v>70</v>
      </c>
      <c r="C15" s="166"/>
      <c r="D15" s="103"/>
      <c r="E15" s="25" t="s">
        <v>25</v>
      </c>
      <c r="F15" s="82" t="str">
        <f>IF($C$15&gt;0,VLOOKUP($C$15,'Lista Proyectos'!$A$3:$K$55,8,0)," ")</f>
        <v xml:space="preserve"> </v>
      </c>
      <c r="G15" s="7"/>
      <c r="I15" s="159" t="s">
        <v>81</v>
      </c>
      <c r="J15" s="171" t="s">
        <v>82</v>
      </c>
      <c r="K15" s="171"/>
      <c r="L15" s="171"/>
      <c r="M15" s="172"/>
    </row>
    <row r="16" spans="1:13" s="4" customFormat="1" ht="8.25" customHeight="1" thickBot="1" x14ac:dyDescent="0.25">
      <c r="A16" s="2"/>
      <c r="B16" s="1"/>
      <c r="C16" s="91"/>
      <c r="D16" s="102"/>
      <c r="E16" s="24"/>
      <c r="F16" s="1"/>
      <c r="G16" s="7"/>
      <c r="I16" s="162"/>
      <c r="J16" s="163"/>
      <c r="K16" s="163"/>
      <c r="L16" s="163"/>
      <c r="M16" s="164"/>
    </row>
    <row r="17" spans="1:7" s="4" customFormat="1" ht="20.25" customHeight="1" x14ac:dyDescent="0.2">
      <c r="A17" s="2"/>
      <c r="B17" s="3" t="s">
        <v>15</v>
      </c>
      <c r="C17" s="184" t="str">
        <f>IF($C$15&gt;0,VLOOKUP($C$15,'Lista Proyectos'!$A$3:$K$55,11,0)," ")</f>
        <v xml:space="preserve"> </v>
      </c>
      <c r="D17" s="185"/>
      <c r="E17" s="25" t="s">
        <v>26</v>
      </c>
      <c r="F17" s="83" t="str">
        <f>IF($C$15&gt;0,VLOOKUP($C$15,'Lista Proyectos'!$A$3:$K$55,9,0)," ")</f>
        <v xml:space="preserve"> </v>
      </c>
      <c r="G17" s="7"/>
    </row>
    <row r="18" spans="1:7" s="4" customFormat="1" ht="8.25" customHeight="1" x14ac:dyDescent="0.2">
      <c r="A18" s="2"/>
      <c r="B18" s="1"/>
      <c r="C18" s="91"/>
      <c r="D18" s="102"/>
      <c r="E18" s="24"/>
      <c r="F18" s="1"/>
      <c r="G18" s="7"/>
    </row>
    <row r="19" spans="1:7" s="4" customFormat="1" ht="20.25" customHeight="1" x14ac:dyDescent="0.2">
      <c r="A19" s="2"/>
      <c r="B19" s="3" t="s">
        <v>16</v>
      </c>
      <c r="C19" s="167"/>
      <c r="D19" s="102"/>
      <c r="E19" s="25" t="s">
        <v>27</v>
      </c>
      <c r="F19" s="83" t="str">
        <f>IF($C$15&gt;0,VLOOKUP($C$15,'Lista Proyectos'!$A$3:$K$55,10,0)," ")</f>
        <v xml:space="preserve"> </v>
      </c>
      <c r="G19" s="7"/>
    </row>
    <row r="20" spans="1:7" s="4" customFormat="1" x14ac:dyDescent="0.2">
      <c r="A20" s="2"/>
      <c r="B20" s="1"/>
      <c r="C20" s="91"/>
      <c r="D20" s="1"/>
      <c r="E20" s="1"/>
      <c r="F20" s="1"/>
      <c r="G20" s="7"/>
    </row>
    <row r="21" spans="1:7" ht="0.75" customHeight="1" x14ac:dyDescent="0.2">
      <c r="A21" s="2"/>
      <c r="B21" s="1"/>
      <c r="C21" s="1"/>
      <c r="D21" s="1"/>
      <c r="E21" s="1"/>
      <c r="F21" s="1"/>
      <c r="G21" s="7"/>
    </row>
    <row r="22" spans="1:7" s="13" customFormat="1" ht="30" customHeight="1" x14ac:dyDescent="0.2">
      <c r="A22" s="11"/>
      <c r="B22" s="10" t="s">
        <v>8</v>
      </c>
      <c r="C22" s="189" t="s">
        <v>9</v>
      </c>
      <c r="D22" s="190"/>
      <c r="E22" s="10" t="s">
        <v>63</v>
      </c>
      <c r="F22" s="10" t="s">
        <v>64</v>
      </c>
      <c r="G22" s="12"/>
    </row>
    <row r="23" spans="1:7" s="5" customFormat="1" ht="24" customHeight="1" x14ac:dyDescent="0.2">
      <c r="A23" s="8"/>
      <c r="B23" s="178" t="s">
        <v>31</v>
      </c>
      <c r="C23" s="20" t="s">
        <v>29</v>
      </c>
      <c r="D23" s="101"/>
      <c r="E23" s="37">
        <f>SUMIFS('Detalle Aportes'!$L$14:$L$23,'Detalle Aportes'!$M$14:$M$23,"Pecuniario",'Detalle Aportes'!$E$14:$E$23,'Resumen Anexo 3 - Aportes'!$C23)</f>
        <v>0</v>
      </c>
      <c r="F23" s="37">
        <f>SUMIFS('Detalle Aportes'!$L$14:$L$23,'Detalle Aportes'!$M$14:$M$23,"No Pecuniario",'Detalle Aportes'!$E$14:$E$23,'Resumen Anexo 3 - Aportes'!$C23)</f>
        <v>0</v>
      </c>
      <c r="G23" s="9"/>
    </row>
    <row r="24" spans="1:7" ht="24" customHeight="1" x14ac:dyDescent="0.2">
      <c r="A24" s="2"/>
      <c r="B24" s="179"/>
      <c r="C24" s="20" t="s">
        <v>30</v>
      </c>
      <c r="D24" s="14"/>
      <c r="E24" s="37">
        <f>SUMIFS('Detalle Aportes'!$L$14:$L$23,'Detalle Aportes'!$M$14:$M$23,"Pecuniario",'Detalle Aportes'!$E$14:$E$23,'Resumen Anexo 3 - Aportes'!$C24)</f>
        <v>0</v>
      </c>
      <c r="F24" s="37">
        <f>SUMIFS('Detalle Aportes'!$L$14:$L$23,'Detalle Aportes'!$M$14:$M$23,"No Pecuniario",'Detalle Aportes'!$E$14:$E$23,'Resumen Anexo 3 - Aportes'!$C24)</f>
        <v>0</v>
      </c>
      <c r="G24" s="7"/>
    </row>
    <row r="25" spans="1:7" ht="24" customHeight="1" x14ac:dyDescent="0.2">
      <c r="A25" s="2"/>
      <c r="B25" s="178" t="s">
        <v>32</v>
      </c>
      <c r="C25" s="20" t="s">
        <v>33</v>
      </c>
      <c r="D25" s="14"/>
      <c r="E25" s="37">
        <f>SUMIFS('Detalle Aportes'!$L$14:$L$23,'Detalle Aportes'!$M$14:$M$23,"Pecuniario",'Detalle Aportes'!$E$14:$E$23,'Resumen Anexo 3 - Aportes'!$C25)</f>
        <v>0</v>
      </c>
      <c r="F25" s="37">
        <f>SUMIFS('Detalle Aportes'!$L$14:$L$23,'Detalle Aportes'!$M$14:$M$23,"No Pecuniario",'Detalle Aportes'!$E$14:$E$23,'Resumen Anexo 3 - Aportes'!$C25)</f>
        <v>0</v>
      </c>
      <c r="G25" s="7"/>
    </row>
    <row r="26" spans="1:7" ht="24" customHeight="1" x14ac:dyDescent="0.2">
      <c r="A26" s="2"/>
      <c r="B26" s="180"/>
      <c r="C26" s="20" t="s">
        <v>34</v>
      </c>
      <c r="D26" s="14"/>
      <c r="E26" s="37">
        <f>SUMIFS('Detalle Aportes'!$L$14:$L$23,'Detalle Aportes'!$M$14:$M$23,"Pecuniario",'Detalle Aportes'!$E$14:$E$23,'Resumen Anexo 3 - Aportes'!$C26)</f>
        <v>0</v>
      </c>
      <c r="F26" s="37">
        <f>SUMIFS('Detalle Aportes'!$L$14:$L$23,'Detalle Aportes'!$M$14:$M$23,"No Pecuniario",'Detalle Aportes'!$E$14:$E$23,'Resumen Anexo 3 - Aportes'!$C26)</f>
        <v>0</v>
      </c>
      <c r="G26" s="7"/>
    </row>
    <row r="27" spans="1:7" ht="24" customHeight="1" x14ac:dyDescent="0.2">
      <c r="A27" s="2"/>
      <c r="B27" s="180"/>
      <c r="C27" s="20" t="s">
        <v>35</v>
      </c>
      <c r="D27" s="14"/>
      <c r="E27" s="37">
        <f>SUMIFS('Detalle Aportes'!$L$14:$L$23,'Detalle Aportes'!$M$14:$M$23,"Pecuniario",'Detalle Aportes'!$E$14:$E$23,'Resumen Anexo 3 - Aportes'!$C27)</f>
        <v>0</v>
      </c>
      <c r="F27" s="37">
        <f>SUMIFS('Detalle Aportes'!$L$14:$L$23,'Detalle Aportes'!$M$14:$M$23,"No Pecuniario",'Detalle Aportes'!$E$14:$E$23,'Resumen Anexo 3 - Aportes'!$C27)</f>
        <v>0</v>
      </c>
      <c r="G27" s="7"/>
    </row>
    <row r="28" spans="1:7" ht="24" customHeight="1" x14ac:dyDescent="0.2">
      <c r="A28" s="2"/>
      <c r="B28" s="179"/>
      <c r="C28" s="20" t="s">
        <v>36</v>
      </c>
      <c r="D28" s="14"/>
      <c r="E28" s="37">
        <f>SUMIFS('Detalle Aportes'!$L$14:$L$23,'Detalle Aportes'!$M$14:$M$23,"Pecuniario",'Detalle Aportes'!$E$14:$E$23,'Resumen Anexo 3 - Aportes'!$C28)</f>
        <v>0</v>
      </c>
      <c r="F28" s="37">
        <f>SUMIFS('Detalle Aportes'!$L$14:$L$23,'Detalle Aportes'!$M$14:$M$23,"No Pecuniario",'Detalle Aportes'!$E$14:$E$23,'Resumen Anexo 3 - Aportes'!$C28)</f>
        <v>0</v>
      </c>
      <c r="G28" s="7"/>
    </row>
    <row r="29" spans="1:7" ht="24" customHeight="1" x14ac:dyDescent="0.2">
      <c r="A29" s="2"/>
      <c r="B29" s="178" t="s">
        <v>38</v>
      </c>
      <c r="C29" s="20" t="s">
        <v>39</v>
      </c>
      <c r="D29" s="14"/>
      <c r="E29" s="37">
        <f>SUMIFS('Detalle Aportes'!$L$14:$L$23,'Detalle Aportes'!$M$14:$M$23,"Pecuniario",'Detalle Aportes'!$E$14:$E$23,'Resumen Anexo 3 - Aportes'!$C29)</f>
        <v>0</v>
      </c>
      <c r="F29" s="37">
        <f>SUMIFS('Detalle Aportes'!$L$14:$L$23,'Detalle Aportes'!$M$14:$M$23,"No Pecuniario",'Detalle Aportes'!$E$14:$E$23,'Resumen Anexo 3 - Aportes'!$C29)</f>
        <v>0</v>
      </c>
      <c r="G29" s="7"/>
    </row>
    <row r="30" spans="1:7" s="5" customFormat="1" ht="24" customHeight="1" x14ac:dyDescent="0.2">
      <c r="A30" s="8"/>
      <c r="B30" s="179"/>
      <c r="C30" s="20" t="s">
        <v>40</v>
      </c>
      <c r="D30" s="14"/>
      <c r="E30" s="37">
        <f>SUMIFS('Detalle Aportes'!$L$14:$L$23,'Detalle Aportes'!$M$14:$M$23,"Pecuniario",'Detalle Aportes'!$E$14:$E$23,'Resumen Anexo 3 - Aportes'!$C30)</f>
        <v>0</v>
      </c>
      <c r="F30" s="37">
        <f>SUMIFS('Detalle Aportes'!$L$14:$L$23,'Detalle Aportes'!$M$14:$M$23,"No Pecuniario",'Detalle Aportes'!$E$14:$E$23,'Resumen Anexo 3 - Aportes'!$C30)</f>
        <v>0</v>
      </c>
      <c r="G30" s="9"/>
    </row>
    <row r="31" spans="1:7" ht="24" customHeight="1" x14ac:dyDescent="0.2">
      <c r="A31" s="2"/>
      <c r="B31" s="186"/>
      <c r="C31" s="181" t="s">
        <v>66</v>
      </c>
      <c r="D31" s="182"/>
      <c r="E31" s="38">
        <f>IF($C$15&gt;0,VLOOKUP($C$15,'Lista Proyectos'!$A$3:$K$55,6,0),0)</f>
        <v>0</v>
      </c>
      <c r="F31" s="38">
        <f>IF($C$15&gt;0,VLOOKUP($C$15,'Lista Proyectos'!$A$3:$K$55,7,0),0)</f>
        <v>0</v>
      </c>
      <c r="G31" s="7"/>
    </row>
    <row r="32" spans="1:7" ht="24" customHeight="1" x14ac:dyDescent="0.2">
      <c r="A32" s="2"/>
      <c r="B32" s="187"/>
      <c r="C32" s="181" t="s">
        <v>65</v>
      </c>
      <c r="D32" s="182"/>
      <c r="E32" s="38">
        <f>SUM(E23:E30)</f>
        <v>0</v>
      </c>
      <c r="F32" s="38">
        <f>SUM(F23:F30)</f>
        <v>0</v>
      </c>
      <c r="G32" s="7"/>
    </row>
    <row r="33" spans="1:7" ht="24" customHeight="1" x14ac:dyDescent="0.2">
      <c r="A33" s="2"/>
      <c r="B33" s="187"/>
      <c r="C33" s="181" t="s">
        <v>6</v>
      </c>
      <c r="D33" s="182"/>
      <c r="E33" s="38">
        <f>E31-E32</f>
        <v>0</v>
      </c>
      <c r="F33" s="38">
        <f>F31-F32</f>
        <v>0</v>
      </c>
      <c r="G33" s="7"/>
    </row>
    <row r="34" spans="1:7" ht="24" customHeight="1" x14ac:dyDescent="0.2">
      <c r="A34" s="2"/>
      <c r="B34" s="188"/>
      <c r="C34" s="181" t="s">
        <v>7</v>
      </c>
      <c r="D34" s="182"/>
      <c r="E34" s="39">
        <f>+IF(E31&gt;0,E33/E31,0)</f>
        <v>0</v>
      </c>
      <c r="F34" s="39">
        <f>+IF(F31&gt;0,F33/F31,0)</f>
        <v>0</v>
      </c>
      <c r="G34" s="7"/>
    </row>
    <row r="35" spans="1:7" x14ac:dyDescent="0.2">
      <c r="A35" s="2"/>
      <c r="B35" s="1"/>
      <c r="C35" s="1"/>
      <c r="D35" s="1"/>
      <c r="E35" s="1"/>
      <c r="F35" s="1"/>
      <c r="G35" s="7"/>
    </row>
    <row r="36" spans="1:7" s="4" customFormat="1" ht="21.75" customHeight="1" x14ac:dyDescent="0.2">
      <c r="A36" s="117"/>
      <c r="B36" s="173" t="s">
        <v>313</v>
      </c>
      <c r="C36" s="173"/>
      <c r="D36" s="173"/>
      <c r="E36" s="173"/>
      <c r="F36" s="173"/>
      <c r="G36" s="116"/>
    </row>
    <row r="37" spans="1:7" s="4" customFormat="1" ht="29.25" customHeight="1" x14ac:dyDescent="0.2">
      <c r="A37" s="117"/>
      <c r="B37" s="174" t="s">
        <v>314</v>
      </c>
      <c r="C37" s="174"/>
      <c r="D37" s="174"/>
      <c r="E37" s="174"/>
      <c r="F37" s="174"/>
      <c r="G37" s="116"/>
    </row>
    <row r="38" spans="1:7" x14ac:dyDescent="0.2">
      <c r="A38" s="2"/>
      <c r="B38" s="1"/>
      <c r="C38" s="1"/>
      <c r="D38" s="1"/>
      <c r="E38" s="1"/>
      <c r="F38" s="1"/>
      <c r="G38" s="7"/>
    </row>
    <row r="39" spans="1:7" x14ac:dyDescent="0.2">
      <c r="A39" s="2"/>
      <c r="B39" s="1"/>
      <c r="C39" s="1"/>
      <c r="D39" s="1"/>
      <c r="E39" s="1"/>
      <c r="F39" s="1"/>
      <c r="G39" s="7"/>
    </row>
    <row r="40" spans="1:7" x14ac:dyDescent="0.2">
      <c r="A40" s="2"/>
      <c r="B40" s="1"/>
      <c r="C40" s="1"/>
      <c r="D40" s="1"/>
      <c r="E40" s="21"/>
      <c r="F40" s="21"/>
      <c r="G40" s="7"/>
    </row>
    <row r="41" spans="1:7" x14ac:dyDescent="0.2">
      <c r="A41" s="2"/>
      <c r="B41" s="1"/>
      <c r="C41" s="1"/>
      <c r="D41" s="1"/>
      <c r="E41" s="1"/>
      <c r="F41" s="1"/>
      <c r="G41" s="7"/>
    </row>
    <row r="42" spans="1:7" ht="15" customHeight="1" x14ac:dyDescent="0.2">
      <c r="A42" s="2"/>
      <c r="B42" s="90" t="str">
        <f>IF($C$15&gt;0,VLOOKUP($C$15,'Lista Proyectos'!$A$3:$K$55,2,0)," ")</f>
        <v xml:space="preserve"> </v>
      </c>
      <c r="C42" s="1"/>
      <c r="D42" s="22"/>
      <c r="E42" s="105"/>
      <c r="F42" s="168" t="s">
        <v>47</v>
      </c>
      <c r="G42" s="7"/>
    </row>
    <row r="43" spans="1:7" ht="15" customHeight="1" x14ac:dyDescent="0.2">
      <c r="A43" s="2"/>
      <c r="B43" s="91" t="s">
        <v>88</v>
      </c>
      <c r="C43" s="1"/>
      <c r="D43" s="102"/>
      <c r="E43" s="105"/>
      <c r="F43" s="91" t="s">
        <v>46</v>
      </c>
      <c r="G43" s="7"/>
    </row>
    <row r="44" spans="1:7" x14ac:dyDescent="0.2">
      <c r="A44" s="117"/>
      <c r="B44" s="102"/>
      <c r="C44" s="102"/>
      <c r="D44" s="102"/>
      <c r="E44" s="102"/>
      <c r="F44" s="102"/>
      <c r="G44" s="118"/>
    </row>
    <row r="45" spans="1:7" ht="9" customHeight="1" x14ac:dyDescent="0.2">
      <c r="A45" s="117"/>
      <c r="B45" s="102"/>
      <c r="C45" s="102"/>
      <c r="D45" s="102"/>
      <c r="E45" s="102"/>
      <c r="F45" s="102"/>
      <c r="G45" s="118"/>
    </row>
    <row r="46" spans="1:7" ht="15" customHeight="1" x14ac:dyDescent="0.2">
      <c r="A46" s="117"/>
      <c r="B46" s="102"/>
      <c r="C46" s="102"/>
      <c r="D46" s="122" t="str">
        <f>IF($C$15&gt;0,VLOOKUP($C$15,'Lista Proyectos'!$A$3:$L$55,12,0)," ")</f>
        <v xml:space="preserve"> </v>
      </c>
      <c r="E46" s="102"/>
      <c r="F46" s="102"/>
      <c r="G46" s="118"/>
    </row>
    <row r="47" spans="1:7" ht="27.75" customHeight="1" x14ac:dyDescent="0.2">
      <c r="A47" s="117"/>
      <c r="B47" s="102"/>
      <c r="C47" s="102"/>
      <c r="D47" s="123" t="s">
        <v>48</v>
      </c>
      <c r="E47" s="102"/>
      <c r="F47" s="102"/>
      <c r="G47" s="118"/>
    </row>
    <row r="48" spans="1:7" ht="12" customHeight="1" thickBot="1" x14ac:dyDescent="0.25">
      <c r="A48" s="119"/>
      <c r="B48" s="120"/>
      <c r="C48" s="120"/>
      <c r="D48" s="120"/>
      <c r="E48" s="120"/>
      <c r="F48" s="120"/>
      <c r="G48" s="121"/>
    </row>
  </sheetData>
  <sheetProtection algorithmName="SHA-512" hashValue="erqUeHhFYo0fL6LsYUuwBf8SLak8uKnoJj8ekpd0sNFI7uSyODjrJ1vO70B5R5Q7fm1FGSFFluL5s4wVXj1tHw==" saltValue="thVPg4LYfWQ7voTOXKQrHQ==" spinCount="100000" sheet="1" objects="1" scenarios="1"/>
  <mergeCells count="20">
    <mergeCell ref="B7:F7"/>
    <mergeCell ref="B8:F8"/>
    <mergeCell ref="B9:F9"/>
    <mergeCell ref="C17:D17"/>
    <mergeCell ref="B31:B34"/>
    <mergeCell ref="C22:D22"/>
    <mergeCell ref="C33:D33"/>
    <mergeCell ref="C34:D34"/>
    <mergeCell ref="J11:M11"/>
    <mergeCell ref="J13:M13"/>
    <mergeCell ref="J15:M15"/>
    <mergeCell ref="B36:F36"/>
    <mergeCell ref="B37:F37"/>
    <mergeCell ref="C11:F11"/>
    <mergeCell ref="C13:F13"/>
    <mergeCell ref="B23:B24"/>
    <mergeCell ref="B25:B28"/>
    <mergeCell ref="B29:B30"/>
    <mergeCell ref="C31:D31"/>
    <mergeCell ref="C32:D32"/>
  </mergeCells>
  <phoneticPr fontId="0" type="noConversion"/>
  <printOptions horizontalCentered="1"/>
  <pageMargins left="0" right="0" top="0.59055118110236227" bottom="0.59055118110236227" header="0" footer="0.19685039370078741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Proyectos'!$A$3:$A$55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zoomScale="85" zoomScaleNormal="85" workbookViewId="0">
      <selection activeCell="I14" sqref="I14"/>
    </sheetView>
  </sheetViews>
  <sheetFormatPr baseColWidth="10" defaultColWidth="0" defaultRowHeight="12.75" x14ac:dyDescent="0.2"/>
  <cols>
    <col min="1" max="1" width="2.28515625" style="40" customWidth="1"/>
    <col min="2" max="2" width="2.5703125" style="40" customWidth="1"/>
    <col min="3" max="3" width="6.28515625" style="149" customWidth="1"/>
    <col min="4" max="4" width="17.28515625" style="40" customWidth="1"/>
    <col min="5" max="5" width="30" style="40" customWidth="1"/>
    <col min="6" max="6" width="15.140625" style="40" customWidth="1"/>
    <col min="7" max="7" width="22.5703125" style="40" customWidth="1"/>
    <col min="8" max="8" width="41.85546875" style="40" customWidth="1"/>
    <col min="9" max="9" width="16.42578125" style="40" customWidth="1"/>
    <col min="10" max="10" width="12.42578125" style="40" customWidth="1"/>
    <col min="11" max="11" width="12" style="40" customWidth="1"/>
    <col min="12" max="12" width="15.5703125" style="40" customWidth="1"/>
    <col min="13" max="13" width="11.140625" style="40" customWidth="1"/>
    <col min="14" max="14" width="3" style="40" customWidth="1"/>
    <col min="15" max="15" width="3.7109375" style="40" customWidth="1"/>
    <col min="16" max="16" width="15.7109375" style="41" customWidth="1"/>
    <col min="17" max="18" width="11.42578125" style="40" customWidth="1"/>
    <col min="19" max="16384" width="11.42578125" style="40" hidden="1"/>
  </cols>
  <sheetData>
    <row r="1" spans="2:16" ht="13.5" thickBot="1" x14ac:dyDescent="0.25"/>
    <row r="2" spans="2:16" ht="20.25" customHeight="1" x14ac:dyDescent="0.2">
      <c r="B2" s="42"/>
      <c r="C2" s="150"/>
      <c r="D2" s="43"/>
      <c r="E2" s="43"/>
      <c r="F2" s="44"/>
      <c r="G2" s="43"/>
      <c r="H2" s="43"/>
      <c r="I2" s="45"/>
      <c r="J2" s="45"/>
      <c r="K2" s="45"/>
      <c r="L2" s="43"/>
      <c r="M2" s="43"/>
      <c r="N2" s="46"/>
      <c r="O2" s="47"/>
      <c r="P2" s="48"/>
    </row>
    <row r="3" spans="2:16" ht="20.25" customHeight="1" x14ac:dyDescent="0.2">
      <c r="B3" s="47"/>
      <c r="C3" s="148"/>
      <c r="D3" s="49"/>
      <c r="E3" s="49"/>
      <c r="F3" s="50"/>
      <c r="G3" s="3" t="s">
        <v>17</v>
      </c>
      <c r="H3" s="107"/>
      <c r="I3" s="108"/>
      <c r="J3" s="109"/>
      <c r="K3" s="110" t="s">
        <v>53</v>
      </c>
      <c r="L3" s="128">
        <f ca="1">+'Resumen Anexo 3 - Aportes'!F3</f>
        <v>42408</v>
      </c>
      <c r="M3" s="49"/>
      <c r="N3" s="52"/>
      <c r="O3" s="53"/>
      <c r="P3" s="49"/>
    </row>
    <row r="4" spans="2:16" ht="20.25" customHeight="1" x14ac:dyDescent="0.2">
      <c r="B4" s="47"/>
      <c r="C4" s="125"/>
      <c r="D4" s="48"/>
      <c r="E4" s="48"/>
      <c r="F4" s="54"/>
      <c r="G4" s="191" t="s">
        <v>86</v>
      </c>
      <c r="H4" s="191"/>
      <c r="I4" s="191"/>
      <c r="J4" s="111"/>
      <c r="K4" s="111"/>
      <c r="L4" s="106"/>
      <c r="M4" s="48"/>
      <c r="N4" s="56"/>
      <c r="O4" s="47"/>
      <c r="P4" s="54"/>
    </row>
    <row r="5" spans="2:16" ht="20.25" customHeight="1" x14ac:dyDescent="0.2">
      <c r="B5" s="47"/>
      <c r="C5" s="125"/>
      <c r="D5" s="48"/>
      <c r="E5" s="48"/>
      <c r="F5" s="54"/>
      <c r="G5" s="112" t="s">
        <v>50</v>
      </c>
      <c r="H5" s="126">
        <f>+'Resumen Anexo 3 - Aportes'!C15</f>
        <v>0</v>
      </c>
      <c r="I5" s="110" t="s">
        <v>49</v>
      </c>
      <c r="J5" s="127">
        <f>+'Resumen Anexo 3 - Aportes'!C19</f>
        <v>0</v>
      </c>
      <c r="K5" s="111"/>
      <c r="L5" s="106"/>
      <c r="M5" s="48"/>
      <c r="N5" s="56"/>
      <c r="O5" s="47"/>
      <c r="P5" s="54"/>
    </row>
    <row r="6" spans="2:16" ht="20.25" customHeight="1" x14ac:dyDescent="0.2">
      <c r="B6" s="47"/>
      <c r="C6" s="131"/>
      <c r="D6" s="57"/>
      <c r="E6" s="57"/>
      <c r="F6" s="58"/>
      <c r="G6" s="112" t="s">
        <v>51</v>
      </c>
      <c r="H6" s="126" t="str">
        <f>+'Resumen Anexo 3 - Aportes'!C17</f>
        <v xml:space="preserve"> </v>
      </c>
      <c r="I6" s="112" t="s">
        <v>52</v>
      </c>
      <c r="J6" s="127">
        <v>1</v>
      </c>
      <c r="K6" s="111"/>
      <c r="L6" s="107"/>
      <c r="M6" s="48"/>
      <c r="N6" s="56"/>
      <c r="O6" s="47"/>
      <c r="P6" s="58"/>
    </row>
    <row r="7" spans="2:16" ht="18" customHeight="1" thickBot="1" x14ac:dyDescent="0.25">
      <c r="B7" s="47"/>
      <c r="C7" s="125"/>
      <c r="I7" s="51"/>
      <c r="J7" s="51"/>
      <c r="K7" s="51"/>
      <c r="L7" s="51"/>
      <c r="N7" s="60"/>
      <c r="O7" s="61"/>
      <c r="P7" s="62"/>
    </row>
    <row r="8" spans="2:16" ht="18" customHeight="1" x14ac:dyDescent="0.2">
      <c r="B8" s="47"/>
      <c r="C8" s="131"/>
      <c r="D8" s="132" t="s">
        <v>73</v>
      </c>
      <c r="E8" s="133"/>
      <c r="F8" s="134"/>
      <c r="G8" s="135"/>
      <c r="H8" s="136"/>
      <c r="I8" s="124"/>
      <c r="J8" s="137"/>
      <c r="K8" s="138"/>
      <c r="L8" s="54"/>
      <c r="N8" s="60"/>
      <c r="P8" s="40"/>
    </row>
    <row r="9" spans="2:16" ht="18" customHeight="1" x14ac:dyDescent="0.2">
      <c r="B9" s="47"/>
      <c r="C9" s="131"/>
      <c r="D9" s="139" t="s">
        <v>83</v>
      </c>
      <c r="E9" s="165"/>
      <c r="F9" s="141"/>
      <c r="G9" s="142"/>
      <c r="H9" s="143"/>
      <c r="I9" s="124"/>
      <c r="J9" s="137"/>
      <c r="K9" s="138"/>
      <c r="L9" s="54"/>
      <c r="N9" s="60"/>
      <c r="P9" s="40"/>
    </row>
    <row r="10" spans="2:16" ht="18" customHeight="1" x14ac:dyDescent="0.2">
      <c r="B10" s="47"/>
      <c r="C10" s="131"/>
      <c r="D10" s="139" t="s">
        <v>84</v>
      </c>
      <c r="E10" s="140"/>
      <c r="F10" s="141"/>
      <c r="G10" s="142"/>
      <c r="H10" s="143"/>
      <c r="I10" s="124"/>
      <c r="J10" s="137"/>
      <c r="K10" s="138"/>
      <c r="L10" s="54"/>
      <c r="N10" s="60"/>
      <c r="P10" s="40"/>
    </row>
    <row r="11" spans="2:16" ht="18" customHeight="1" thickBot="1" x14ac:dyDescent="0.25">
      <c r="B11" s="47"/>
      <c r="C11" s="125"/>
      <c r="D11" s="144" t="s">
        <v>85</v>
      </c>
      <c r="E11" s="145"/>
      <c r="F11" s="145"/>
      <c r="G11" s="145"/>
      <c r="H11" s="146"/>
      <c r="I11" s="51"/>
      <c r="J11" s="51"/>
      <c r="K11" s="51"/>
      <c r="L11" s="51"/>
      <c r="N11" s="60"/>
      <c r="P11" s="40"/>
    </row>
    <row r="12" spans="2:16" ht="18" customHeight="1" thickBot="1" x14ac:dyDescent="0.25">
      <c r="B12" s="47"/>
      <c r="C12" s="125"/>
      <c r="I12" s="51"/>
      <c r="J12" s="51"/>
      <c r="K12" s="51"/>
      <c r="L12" s="51"/>
      <c r="N12" s="60"/>
      <c r="O12" s="61"/>
      <c r="P12" s="62"/>
    </row>
    <row r="13" spans="2:16" s="65" customFormat="1" ht="53.25" customHeight="1" thickBot="1" x14ac:dyDescent="0.25">
      <c r="B13" s="63"/>
      <c r="C13" s="147" t="s">
        <v>10</v>
      </c>
      <c r="D13" s="81" t="s">
        <v>12</v>
      </c>
      <c r="E13" s="81" t="s">
        <v>11</v>
      </c>
      <c r="F13" s="81" t="s">
        <v>0</v>
      </c>
      <c r="G13" s="81" t="s">
        <v>1</v>
      </c>
      <c r="H13" s="81" t="s">
        <v>4</v>
      </c>
      <c r="I13" s="81" t="s">
        <v>5</v>
      </c>
      <c r="J13" s="81" t="s">
        <v>3</v>
      </c>
      <c r="K13" s="81" t="s">
        <v>2</v>
      </c>
      <c r="L13" s="93" t="s">
        <v>76</v>
      </c>
      <c r="M13" s="92" t="s">
        <v>60</v>
      </c>
      <c r="N13" s="64"/>
      <c r="O13" s="63"/>
    </row>
    <row r="14" spans="2:16" ht="29.25" customHeight="1" x14ac:dyDescent="0.2">
      <c r="B14" s="47"/>
      <c r="C14" s="151">
        <v>1</v>
      </c>
      <c r="D14" s="84" t="str">
        <f>IF(E14&gt;0,VLOOKUP(E14,Listas!$B$3:$C$10,2,0)," ")</f>
        <v xml:space="preserve"> </v>
      </c>
      <c r="E14" s="94"/>
      <c r="F14" s="66"/>
      <c r="G14" s="67"/>
      <c r="H14" s="67"/>
      <c r="I14" s="67"/>
      <c r="J14" s="66"/>
      <c r="K14" s="68"/>
      <c r="L14" s="95"/>
      <c r="M14" s="98"/>
      <c r="N14" s="56"/>
      <c r="O14" s="47"/>
      <c r="P14" s="40"/>
    </row>
    <row r="15" spans="2:16" ht="29.25" customHeight="1" x14ac:dyDescent="0.2">
      <c r="B15" s="47"/>
      <c r="C15" s="151">
        <v>2</v>
      </c>
      <c r="D15" s="85" t="str">
        <f>IF(E15&gt;0,VLOOKUP(E15,Listas!$B$3:$C$10,2,0)," ")</f>
        <v xml:space="preserve"> </v>
      </c>
      <c r="E15" s="94"/>
      <c r="F15" s="69"/>
      <c r="G15" s="70"/>
      <c r="H15" s="70"/>
      <c r="I15" s="70"/>
      <c r="J15" s="69"/>
      <c r="K15" s="71"/>
      <c r="L15" s="96"/>
      <c r="M15" s="99"/>
      <c r="N15" s="56"/>
      <c r="O15" s="47"/>
      <c r="P15" s="40"/>
    </row>
    <row r="16" spans="2:16" ht="29.25" customHeight="1" x14ac:dyDescent="0.2">
      <c r="B16" s="47"/>
      <c r="C16" s="151">
        <v>3</v>
      </c>
      <c r="D16" s="85" t="str">
        <f>IF(E16&gt;0,VLOOKUP(E16,Listas!$B$3:$C$10,2,0)," ")</f>
        <v xml:space="preserve"> </v>
      </c>
      <c r="E16" s="94"/>
      <c r="F16" s="69"/>
      <c r="G16" s="154"/>
      <c r="H16" s="70"/>
      <c r="I16" s="70"/>
      <c r="J16" s="69"/>
      <c r="K16" s="71"/>
      <c r="L16" s="96"/>
      <c r="M16" s="99"/>
      <c r="N16" s="56"/>
      <c r="O16" s="47"/>
      <c r="P16" s="40"/>
    </row>
    <row r="17" spans="2:17" ht="29.25" customHeight="1" x14ac:dyDescent="0.2">
      <c r="B17" s="47"/>
      <c r="C17" s="151">
        <v>4</v>
      </c>
      <c r="D17" s="85" t="str">
        <f>IF(E17&gt;0,VLOOKUP(E17,Listas!$B$3:$C$10,2,0)," ")</f>
        <v xml:space="preserve"> </v>
      </c>
      <c r="E17" s="94"/>
      <c r="F17" s="69"/>
      <c r="G17" s="70"/>
      <c r="H17" s="70"/>
      <c r="I17" s="70"/>
      <c r="J17" s="69"/>
      <c r="K17" s="71"/>
      <c r="L17" s="96"/>
      <c r="M17" s="99"/>
      <c r="N17" s="56"/>
      <c r="O17" s="47"/>
      <c r="P17" s="40"/>
    </row>
    <row r="18" spans="2:17" ht="29.25" customHeight="1" x14ac:dyDescent="0.2">
      <c r="B18" s="47"/>
      <c r="C18" s="151">
        <v>5</v>
      </c>
      <c r="D18" s="85" t="str">
        <f>IF(E18&gt;0,VLOOKUP(E18,Listas!$B$3:$C$10,2,0)," ")</f>
        <v xml:space="preserve"> </v>
      </c>
      <c r="E18" s="94"/>
      <c r="F18" s="69"/>
      <c r="G18" s="70"/>
      <c r="H18" s="70"/>
      <c r="I18" s="70"/>
      <c r="J18" s="69"/>
      <c r="K18" s="71"/>
      <c r="L18" s="96"/>
      <c r="M18" s="99"/>
      <c r="N18" s="56"/>
      <c r="O18" s="47"/>
      <c r="P18" s="40"/>
    </row>
    <row r="19" spans="2:17" ht="29.25" customHeight="1" x14ac:dyDescent="0.2">
      <c r="B19" s="47"/>
      <c r="C19" s="151">
        <v>6</v>
      </c>
      <c r="D19" s="85" t="str">
        <f>IF(E19&gt;0,VLOOKUP(E19,Listas!$B$3:$C$10,2,0)," ")</f>
        <v xml:space="preserve"> </v>
      </c>
      <c r="E19" s="94"/>
      <c r="F19" s="69"/>
      <c r="G19" s="70"/>
      <c r="H19" s="70"/>
      <c r="I19" s="70"/>
      <c r="J19" s="69"/>
      <c r="K19" s="71"/>
      <c r="L19" s="96"/>
      <c r="M19" s="99"/>
      <c r="N19" s="56"/>
      <c r="O19" s="47"/>
      <c r="P19" s="40"/>
    </row>
    <row r="20" spans="2:17" ht="29.25" customHeight="1" x14ac:dyDescent="0.2">
      <c r="B20" s="47"/>
      <c r="C20" s="151">
        <v>7</v>
      </c>
      <c r="D20" s="85" t="str">
        <f>IF(E20&gt;0,VLOOKUP(E20,Listas!$B$3:$C$10,2,0)," ")</f>
        <v xml:space="preserve"> </v>
      </c>
      <c r="E20" s="94"/>
      <c r="F20" s="69"/>
      <c r="G20" s="70"/>
      <c r="H20" s="70"/>
      <c r="I20" s="70"/>
      <c r="J20" s="69"/>
      <c r="K20" s="71"/>
      <c r="L20" s="96"/>
      <c r="M20" s="99"/>
      <c r="N20" s="56"/>
      <c r="O20" s="47"/>
      <c r="P20" s="40"/>
    </row>
    <row r="21" spans="2:17" ht="29.25" customHeight="1" x14ac:dyDescent="0.2">
      <c r="B21" s="47"/>
      <c r="C21" s="151">
        <v>8</v>
      </c>
      <c r="D21" s="85" t="str">
        <f>IF(E21&gt;0,VLOOKUP(E21,Listas!$B$3:$C$10,2,0)," ")</f>
        <v xml:space="preserve"> </v>
      </c>
      <c r="E21" s="94"/>
      <c r="F21" s="69"/>
      <c r="G21" s="70"/>
      <c r="H21" s="70"/>
      <c r="I21" s="70"/>
      <c r="J21" s="69"/>
      <c r="K21" s="71"/>
      <c r="L21" s="96"/>
      <c r="M21" s="99"/>
      <c r="N21" s="56"/>
      <c r="O21" s="47"/>
      <c r="P21" s="40"/>
    </row>
    <row r="22" spans="2:17" ht="29.25" customHeight="1" x14ac:dyDescent="0.2">
      <c r="B22" s="47"/>
      <c r="C22" s="151">
        <v>9</v>
      </c>
      <c r="D22" s="85" t="str">
        <f>IF(E22&gt;0,VLOOKUP(E22,Listas!$B$3:$C$10,2,0)," ")</f>
        <v xml:space="preserve"> </v>
      </c>
      <c r="E22" s="94"/>
      <c r="F22" s="69"/>
      <c r="G22" s="70"/>
      <c r="H22" s="70"/>
      <c r="I22" s="70"/>
      <c r="J22" s="69"/>
      <c r="K22" s="71"/>
      <c r="L22" s="96"/>
      <c r="M22" s="99"/>
      <c r="N22" s="56"/>
      <c r="O22" s="47"/>
      <c r="P22" s="40"/>
    </row>
    <row r="23" spans="2:17" ht="29.25" customHeight="1" thickBot="1" x14ac:dyDescent="0.25">
      <c r="B23" s="47"/>
      <c r="C23" s="152">
        <v>10</v>
      </c>
      <c r="D23" s="86" t="str">
        <f>IF(E23&gt;0,VLOOKUP(E23,Listas!$B$3:$C$10,2,0)," ")</f>
        <v xml:space="preserve"> </v>
      </c>
      <c r="E23" s="72"/>
      <c r="F23" s="73"/>
      <c r="G23" s="72"/>
      <c r="H23" s="72"/>
      <c r="I23" s="72"/>
      <c r="J23" s="73"/>
      <c r="K23" s="74"/>
      <c r="L23" s="97"/>
      <c r="M23" s="100"/>
      <c r="N23" s="56"/>
      <c r="O23" s="47"/>
      <c r="P23" s="40"/>
    </row>
    <row r="24" spans="2:17" ht="36" customHeight="1" thickBot="1" x14ac:dyDescent="0.25">
      <c r="B24" s="47"/>
      <c r="C24" s="125"/>
      <c r="D24" s="194"/>
      <c r="E24" s="194"/>
      <c r="F24" s="48"/>
      <c r="G24" s="48"/>
      <c r="H24" s="48"/>
      <c r="I24" s="48"/>
      <c r="J24" s="48"/>
      <c r="K24" s="129" t="s">
        <v>13</v>
      </c>
      <c r="L24" s="130">
        <f>SUM(L14:L23)</f>
        <v>0</v>
      </c>
      <c r="N24" s="56"/>
      <c r="O24" s="47"/>
      <c r="P24" s="48"/>
    </row>
    <row r="25" spans="2:17" ht="24.95" customHeight="1" x14ac:dyDescent="0.2">
      <c r="B25" s="47"/>
      <c r="C25" s="125"/>
      <c r="D25" s="55"/>
      <c r="E25" s="55"/>
      <c r="F25" s="48"/>
      <c r="G25" s="48"/>
      <c r="H25" s="48"/>
      <c r="I25" s="48"/>
      <c r="J25" s="48"/>
      <c r="K25" s="48"/>
      <c r="L25" s="48"/>
      <c r="M25" s="48"/>
      <c r="N25" s="56"/>
      <c r="O25" s="75"/>
      <c r="P25" s="76"/>
    </row>
    <row r="26" spans="2:17" ht="24.95" customHeight="1" x14ac:dyDescent="0.2">
      <c r="B26" s="47"/>
      <c r="C26" s="125"/>
      <c r="D26" s="88"/>
      <c r="E26" s="88"/>
      <c r="F26" s="48"/>
      <c r="G26" s="48"/>
      <c r="H26" s="48"/>
      <c r="I26" s="48"/>
      <c r="J26" s="48"/>
      <c r="K26" s="48"/>
      <c r="L26" s="48"/>
      <c r="M26" s="48"/>
      <c r="N26" s="56"/>
      <c r="O26" s="75"/>
      <c r="P26" s="76"/>
    </row>
    <row r="27" spans="2:17" ht="24.95" customHeight="1" x14ac:dyDescent="0.2">
      <c r="B27" s="47"/>
      <c r="C27" s="125"/>
      <c r="F27" s="54"/>
      <c r="G27" s="48"/>
      <c r="H27" s="48"/>
      <c r="I27" s="48"/>
      <c r="J27" s="48"/>
      <c r="K27" s="48"/>
      <c r="L27" s="48"/>
      <c r="M27" s="48"/>
      <c r="N27" s="56"/>
      <c r="O27" s="75"/>
      <c r="P27" s="76"/>
    </row>
    <row r="28" spans="2:17" ht="18" customHeight="1" x14ac:dyDescent="0.2">
      <c r="B28" s="47"/>
      <c r="C28" s="125"/>
      <c r="D28" s="195" t="str">
        <f>+'Resumen Anexo 3 - Aportes'!B42</f>
        <v xml:space="preserve"> </v>
      </c>
      <c r="E28" s="195"/>
      <c r="F28" s="48"/>
      <c r="H28" s="115" t="str">
        <f>+'Resumen Anexo 3 - Aportes'!F42</f>
        <v>Nombre y Firma</v>
      </c>
      <c r="I28" s="48"/>
      <c r="J28" s="48"/>
      <c r="K28" s="196" t="str">
        <f>+'Resumen Anexo 3 - Aportes'!D46</f>
        <v xml:space="preserve"> </v>
      </c>
      <c r="L28" s="196"/>
      <c r="M28" s="58"/>
      <c r="N28" s="56"/>
      <c r="O28" s="47"/>
      <c r="P28" s="77"/>
    </row>
    <row r="29" spans="2:17" ht="29.25" customHeight="1" x14ac:dyDescent="0.2">
      <c r="B29" s="47"/>
      <c r="C29" s="125"/>
      <c r="D29" s="192" t="str">
        <f>+'Resumen Anexo 3 - Aportes'!B43</f>
        <v>Coordinador(a) Científico(a)</v>
      </c>
      <c r="E29" s="192"/>
      <c r="F29" s="48"/>
      <c r="G29" s="58"/>
      <c r="H29" s="113" t="s">
        <v>46</v>
      </c>
      <c r="I29" s="114"/>
      <c r="J29" s="114"/>
      <c r="K29" s="193" t="s">
        <v>48</v>
      </c>
      <c r="L29" s="193"/>
      <c r="M29" s="58"/>
      <c r="N29" s="56"/>
      <c r="O29" s="47"/>
      <c r="P29" s="77"/>
    </row>
    <row r="30" spans="2:17" ht="13.5" thickBot="1" x14ac:dyDescent="0.25">
      <c r="B30" s="78"/>
      <c r="C30" s="153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79"/>
      <c r="O30" s="47"/>
      <c r="P30" s="80"/>
      <c r="Q30" s="48"/>
    </row>
    <row r="31" spans="2:17" ht="10.5" customHeight="1" x14ac:dyDescent="0.2"/>
  </sheetData>
  <mergeCells count="6">
    <mergeCell ref="G4:I4"/>
    <mergeCell ref="D29:E29"/>
    <mergeCell ref="K29:L29"/>
    <mergeCell ref="D24:E24"/>
    <mergeCell ref="D28:E28"/>
    <mergeCell ref="K28:L28"/>
  </mergeCells>
  <dataValidations count="4">
    <dataValidation type="list" allowBlank="1" showInputMessage="1" showErrorMessage="1" error="Sólo se permite el ingreso de las categorias de personal definidas por FONDAP" sqref="I30:I15231 I24:I26">
      <formula1>Personal</formula1>
    </dataValidation>
    <dataValidation type="list" allowBlank="1" showInputMessage="1" showErrorMessage="1" error="Debe ingresar sólo categorias de personal admitidas por FONDAP" sqref="I15232:I19771">
      <formula1>"Personal"</formula1>
    </dataValidation>
    <dataValidation type="custom" allowBlank="1" showInputMessage="1" showErrorMessage="1" errorTitle="No llenar!" error="No ingresar datos en esta celda, se autocompleta al seleccionar el Sub-ítem.-" sqref="D14:D23">
      <formula1>D14</formula1>
    </dataValidation>
    <dataValidation type="custom" allowBlank="1" showInputMessage="1" showErrorMessage="1" sqref="H5 H6 L3 K28:L28 H28 D28:E28">
      <formula1>D3</formula1>
    </dataValidation>
  </dataValidations>
  <printOptions horizontalCentered="1"/>
  <pageMargins left="0" right="0" top="0.59055118110236227" bottom="0.78740157480314965" header="0" footer="0.39370078740157483"/>
  <pageSetup scale="65" orientation="landscape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Listas!$B$3:$B$10</xm:f>
          </x14:formula1>
          <xm:sqref>E14:E23</xm:sqref>
        </x14:dataValidation>
        <x14:dataValidation type="list" allowBlank="1" showInputMessage="1" showErrorMessage="1">
          <x14:formula1>
            <xm:f>Listas!$B$14:$B$15</xm:f>
          </x14:formula1>
          <xm:sqref>M14:M23</xm:sqref>
        </x14:dataValidation>
        <x14:dataValidation type="list" errorStyle="information" allowBlank="1" showInputMessage="1" showErrorMessage="1">
          <x14:formula1>
            <xm:f>Listas!$A$14:$A$18</xm:f>
          </x14:formula1>
          <xm:sqref>I14:I23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Anexo 3 - Aportes</vt:lpstr>
      <vt:lpstr>Detalle Aportes</vt:lpstr>
      <vt:lpstr>'Detalle Aportes'!Área_de_impresión</vt:lpstr>
      <vt:lpstr>'Resumen Anexo 3 - Aportes'!Área_de_impresión</vt:lpstr>
      <vt:lpstr>'Detalle Aportes'!Títulos_a_imprimir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2016-02-08T18:43:28Z</cp:lastPrinted>
  <dcterms:created xsi:type="dcterms:W3CDTF">2001-04-26T16:13:16Z</dcterms:created>
  <dcterms:modified xsi:type="dcterms:W3CDTF">2016-02-08T19:04:45Z</dcterms:modified>
</cp:coreProperties>
</file>