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barahona\Dropbox\FONDEQUIP\FONDEQUIP\1. Concursos\FONDEQUIP Mediano 2016\FORMULARIOS\"/>
    </mc:Choice>
  </mc:AlternateContent>
  <bookViews>
    <workbookView xWindow="-15" yWindow="6090" windowWidth="15480" windowHeight="5775" tabRatio="938" firstSheet="2" activeTab="2"/>
  </bookViews>
  <sheets>
    <sheet name="Listas" sheetId="56" state="hidden" r:id="rId1"/>
    <sheet name="Lista Proyectos" sheetId="55" state="hidden" r:id="rId2"/>
    <sheet name="Resumen Declaración Aportes" sheetId="26" r:id="rId3"/>
    <sheet name="Detalle Aportes" sheetId="53" r:id="rId4"/>
  </sheets>
  <definedNames>
    <definedName name="_xlnm._FilterDatabase" localSheetId="1" hidden="1">'Lista Proyectos'!$A$1:$L$32</definedName>
    <definedName name="_xlnm.Print_Area" localSheetId="3">'Detalle Aportes'!$A$1:$O$30</definedName>
    <definedName name="_xlnm.Print_Area" localSheetId="2">'Resumen Declaración Aportes'!$A$1:$G$48</definedName>
    <definedName name="Personal">#REF!</definedName>
    <definedName name="_xlnm.Print_Titles" localSheetId="3">'Detalle Aportes'!$1:$13</definedName>
    <definedName name="Viajes">#REF!</definedName>
  </definedNames>
  <calcPr calcId="162913"/>
</workbook>
</file>

<file path=xl/calcChain.xml><?xml version="1.0" encoding="utf-8"?>
<calcChain xmlns="http://schemas.openxmlformats.org/spreadsheetml/2006/main">
  <c r="D46" i="26" l="1"/>
  <c r="B42" i="26"/>
  <c r="F31" i="26"/>
  <c r="E31" i="26"/>
  <c r="C17" i="26"/>
  <c r="F19" i="26"/>
  <c r="F17" i="26"/>
  <c r="F15" i="26"/>
  <c r="C13" i="26"/>
  <c r="C11" i="26"/>
  <c r="D16" i="53" l="1"/>
  <c r="H28" i="53"/>
  <c r="H5" i="53"/>
  <c r="D15" i="53"/>
  <c r="D17" i="53"/>
  <c r="D29" i="53" l="1"/>
  <c r="F30" i="26"/>
  <c r="F29" i="26"/>
  <c r="F28" i="26"/>
  <c r="F27" i="26"/>
  <c r="F25" i="26"/>
  <c r="F24" i="26"/>
  <c r="F23" i="26"/>
  <c r="E24" i="26"/>
  <c r="E25" i="26"/>
  <c r="E26" i="26"/>
  <c r="E27" i="26"/>
  <c r="E28" i="26"/>
  <c r="E29" i="26"/>
  <c r="E30" i="26"/>
  <c r="E23" i="26"/>
  <c r="F26" i="26"/>
  <c r="K28" i="53" l="1"/>
  <c r="F32" i="26"/>
  <c r="F33" i="26" l="1"/>
  <c r="F34" i="26" s="1"/>
  <c r="D19" i="53"/>
  <c r="D18" i="53"/>
  <c r="J5" i="53"/>
  <c r="D28" i="53"/>
  <c r="H6" i="53"/>
  <c r="D14" i="53"/>
  <c r="D20" i="53"/>
  <c r="D21" i="53"/>
  <c r="D22" i="53"/>
  <c r="D23" i="53"/>
  <c r="F3" i="26"/>
  <c r="L3" i="53" s="1"/>
  <c r="L24" i="53"/>
  <c r="E32" i="26" l="1"/>
  <c r="E33" i="26" l="1"/>
  <c r="E34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<sst xmlns="http://schemas.openxmlformats.org/spreadsheetml/2006/main" count="292" uniqueCount="226">
  <si>
    <t>RUT Beneficiario o Proveedor</t>
  </si>
  <si>
    <t>Nombre Beneficiario o Proveedor</t>
  </si>
  <si>
    <t xml:space="preserve">Fecha Documento </t>
  </si>
  <si>
    <t>Nº Documento</t>
  </si>
  <si>
    <t>Detalle del Gasto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</si>
  <si>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</si>
  <si>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</si>
  <si>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</si>
  <si>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</si>
  <si>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</si>
  <si>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</si>
  <si>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</si>
  <si>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Código Proyecto</t>
  </si>
  <si>
    <t>INSTITUCIÓN</t>
  </si>
  <si>
    <t>DECLARACIÓN N°</t>
  </si>
  <si>
    <t>PROGRAMA  FONDEQUIP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</si>
  <si>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</si>
  <si>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</si>
  <si>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</si>
  <si>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</si>
  <si>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</si>
  <si>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</si>
  <si>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</si>
  <si>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</si>
  <si>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</si>
  <si>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</si>
  <si>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</si>
  <si>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</si>
  <si>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</si>
  <si>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</si>
  <si>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</si>
  <si>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</si>
  <si>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</si>
  <si>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</si>
  <si>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</si>
  <si>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OPERACIÓN</t>
  </si>
  <si>
    <t>C.- OPERACIÓN</t>
  </si>
  <si>
    <t>C.1. Capacitación</t>
  </si>
  <si>
    <t>C.2. Gastos de Operación y Administración</t>
  </si>
  <si>
    <t>TRASLADOS E INSTALACION</t>
  </si>
  <si>
    <t>Equipamiento</t>
  </si>
  <si>
    <t>Traslados e Instalacion</t>
  </si>
  <si>
    <t>Operación</t>
  </si>
  <si>
    <t>NOMBRE EQUIPO</t>
  </si>
  <si>
    <t>N° DECLARACIÓN: "Número"</t>
  </si>
  <si>
    <t>CÓDIGO PROYECTO:</t>
  </si>
  <si>
    <t>INSTITUCIÓN:</t>
  </si>
  <si>
    <t xml:space="preserve">AÑO EJECUCIÓN: </t>
  </si>
  <si>
    <t xml:space="preserve">FECHA: </t>
  </si>
  <si>
    <t>TÍTULO PROYECTO</t>
  </si>
  <si>
    <t>FECHA</t>
  </si>
  <si>
    <t>Coordinador(a) FONDEQUIP</t>
  </si>
  <si>
    <t>Pamela Escobar</t>
  </si>
  <si>
    <t>Factura</t>
  </si>
  <si>
    <t>Invoice</t>
  </si>
  <si>
    <t>Tipo</t>
  </si>
  <si>
    <t>Pecuniario</t>
  </si>
  <si>
    <t>No Pecuniario</t>
  </si>
  <si>
    <r>
      <t>APORTE PECUNIARIO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</si>
  <si>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>APORTE NO PECUNIARIO</t>
    </r>
    <r>
      <rPr>
        <b/>
        <vertAlign val="superscript"/>
        <sz val="11"/>
        <rFont val="Calibri"/>
        <family val="2"/>
        <scheme val="minor"/>
      </rPr>
      <t xml:space="preserve"> (2)</t>
    </r>
  </si>
  <si>
    <t>TOTAL RENDIDO/DECLARADO</t>
  </si>
  <si>
    <t>TOTAL COMPROMETIDO</t>
  </si>
  <si>
    <t>Aporte Pecuniario</t>
  </si>
  <si>
    <t>Aporte No Pecuniario</t>
  </si>
  <si>
    <t>DECLARACIÓN DE GASTOS APORTE INSTITUCIONAL Y DE TERCEROS</t>
  </si>
  <si>
    <t>CÓDIGO PROYECTO</t>
  </si>
  <si>
    <t>Roxany Barahona</t>
  </si>
  <si>
    <t>Álvaro González</t>
  </si>
  <si>
    <t>Instrucciones:</t>
  </si>
  <si>
    <t>Boleta de Compraventa</t>
  </si>
  <si>
    <t>Formulario de Aduana</t>
  </si>
  <si>
    <t>Monto Declarado
/Rendido</t>
  </si>
  <si>
    <t xml:space="preserve">1.- 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</si>
  <si>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</si>
  <si>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t xml:space="preserve">2.- </t>
  </si>
  <si>
    <r>
      <t>Ingresar el campo "</t>
    </r>
    <r>
      <rPr>
        <b/>
        <sz val="10"/>
        <rFont val="Calibri"/>
        <family val="2"/>
        <scheme val="minor"/>
      </rPr>
      <t>Declaración N°</t>
    </r>
    <r>
      <rPr>
        <sz val="10"/>
        <rFont val="Calibri"/>
        <family val="2"/>
        <scheme val="minor"/>
      </rPr>
      <t>".-</t>
    </r>
  </si>
  <si>
    <t xml:space="preserve">3.- </t>
  </si>
  <si>
    <r>
      <t>Completar el campo "</t>
    </r>
    <r>
      <rPr>
        <b/>
        <sz val="10"/>
        <rFont val="Calibri"/>
        <family val="2"/>
        <scheme val="minor"/>
      </rPr>
      <t>Nombre y Firma</t>
    </r>
    <r>
      <rPr>
        <sz val="10"/>
        <rFont val="Calibri"/>
        <family val="2"/>
        <scheme val="minor"/>
      </rPr>
      <t>" (Representante Institucional).-</t>
    </r>
  </si>
  <si>
    <t>1.- Los Datos del Proyecto se llenan automáticamente con los datos de la hoja Resumen.-</t>
  </si>
  <si>
    <t>2.- Llenar todos los campos, salvo la celda "Item de Gasto", la cual se autocompletará al elegir el Sub-ítem correspondiente de la lista desplegable.-</t>
  </si>
  <si>
    <t>3.- Insertar cuántas filas requiera, copiando la fila anterior.-</t>
  </si>
  <si>
    <t>Certificado</t>
  </si>
  <si>
    <t>Coordinador(a) Científico(a)</t>
  </si>
  <si>
    <t>UNIVERSIDAD DE CHILE</t>
  </si>
  <si>
    <t>UNIVERSIDAD DE TALCA</t>
  </si>
  <si>
    <t>UNIVERSIDAD DE SANTIAGO DE CHILE</t>
  </si>
  <si>
    <t>UNIVERSIDAD DE ANTOFAGASTA</t>
  </si>
  <si>
    <t>UNIVERSIDAD DE LA FRONTERA</t>
  </si>
  <si>
    <t>PONTIFICIA UNIVERSIDAD CATÓLICA DE CHILE</t>
  </si>
  <si>
    <t>UNIVERSIDAD DE CONCEPCIÓN</t>
  </si>
  <si>
    <t>UNIVERSIDAD AUSTRAL DE CHILE</t>
  </si>
  <si>
    <t>UNIVERSIDAD CATÓLICA DEL NORTE</t>
  </si>
  <si>
    <t>UNIVERSIDAD NACIONAL ANDRÉS BELLO</t>
  </si>
  <si>
    <t>PONTIFICIA UNIVERSIDAD CATÓLICA DE VALPARAÍSO</t>
  </si>
  <si>
    <t>EQM160015</t>
  </si>
  <si>
    <t>Gonzalo Montalva Alvarado</t>
  </si>
  <si>
    <t>Observatorio de Respuesta de Sitio en Cuencas Aluviales.</t>
  </si>
  <si>
    <t>Arreglo de Sismómetros</t>
  </si>
  <si>
    <t>EQM160019</t>
  </si>
  <si>
    <t>Maria Lienqueo Contreras</t>
  </si>
  <si>
    <t>Incorporación de un Cromatógrafo líquido preparativo (CLP) para fortalecer una plataforma orientada a la purificación de proteínas y bioproductos.</t>
  </si>
  <si>
    <t>Cromatografo Liquido Preparativo (CLP)</t>
  </si>
  <si>
    <t>EQM160036</t>
  </si>
  <si>
    <t>Jorge Pavez Irrazabal</t>
  </si>
  <si>
    <t>Adquisición de Microscopio de Efecto Túnel y Fuerza Atómica para estudios de Transporte Electrónico en Interfaces y moléculas individuales.</t>
  </si>
  <si>
    <t>Microscopio de Sonda de Barrido; AFM/STM KEYSIGHT 5500</t>
  </si>
  <si>
    <t>EQM160042</t>
  </si>
  <si>
    <t>Jaime Melendez Rojel</t>
  </si>
  <si>
    <t>Adquisición de un Cytation5 Imaging Reader para fortalecer la investigación biomédica interdisciplinaria en la Facultad de Química de la Pontificia Universidad Católica de Chile.</t>
  </si>
  <si>
    <t>Microscopio automatizado y lector/detector multimodo</t>
  </si>
  <si>
    <t>EQM160050</t>
  </si>
  <si>
    <t>Ernesto Zumelzu Delgado</t>
  </si>
  <si>
    <t>Microscopía Confocal Raman 3 D y MFA: Un equipo tranversal a ciencias básicas y aplicadas para el fortalecimiento de la investigación en caracterización en baja dimensión en áreas_x000D_ silvoagropecuarias, medicina , medioambiente e ingenierías.</t>
  </si>
  <si>
    <t>Confocal Raman Imagen/ Microscopía de Fuerza Atómica</t>
  </si>
  <si>
    <t>EQM160053</t>
  </si>
  <si>
    <t>Ginés Guerrero Hernández</t>
  </si>
  <si>
    <t>Sistema Avanzado de Procesamiento y Servicios de Supercómputo.</t>
  </si>
  <si>
    <t>Clúster para computación científica de alto rendimiento</t>
  </si>
  <si>
    <t>EQM160054</t>
  </si>
  <si>
    <t xml:space="preserve">Cledir Santos </t>
  </si>
  <si>
    <t>Análisis estructural e identificación de componentes celulares, incluyendo los compuestos bioactivos, a través de la espectrometría de masas por la técnica de MALDI-TOF MS/MS: Un enfoque integrative.</t>
  </si>
  <si>
    <t>MALDI-TOF MS/MS</t>
  </si>
  <si>
    <t>EQM160059</t>
  </si>
  <si>
    <t>Ricardo Felmer Dorner</t>
  </si>
  <si>
    <t>Fortalecimiento del análisis celular, a través de la separación, purificación y recuperación de poblaciones celulares por deflexión electromagnética mediante Citometría de Flujo con Cell Sorter.</t>
  </si>
  <si>
    <t>Citómetro de Flujo Cell Sorter</t>
  </si>
  <si>
    <t>EQM160063</t>
  </si>
  <si>
    <t xml:space="preserve">Wendy Gonzalez </t>
  </si>
  <si>
    <t>Renovación del Clúster de Cómputo del Centro de Bioinformática y Simulación Molecular (CBSM) de la Universidad de Talca.</t>
  </si>
  <si>
    <t xml:space="preserve">Clúster de Cómputo </t>
  </si>
  <si>
    <t>EQM160070</t>
  </si>
  <si>
    <t>Nestor Escalona Burgos</t>
  </si>
  <si>
    <t>Fortalecimiento de la investigación multidisciplinaria para el análisis textural de materiales mediante fisisorción, quimisorción de gases y térmica acoplado a masa_x000D_.</t>
  </si>
  <si>
    <t>quimisorción y fisisorción y análisis térmico</t>
  </si>
  <si>
    <t>EQM160073</t>
  </si>
  <si>
    <t>Pedro Cerezal Mezquita</t>
  </si>
  <si>
    <t>Desarrollo de procesos limpios para la extracción de compuestos bioactivos a partir de microalgas, hortalizas y frutas con fluidos subcríticos y supercríticos.</t>
  </si>
  <si>
    <t>Extractor mediante fluidos supercríticos y subcríticos.</t>
  </si>
  <si>
    <t>EQM160084</t>
  </si>
  <si>
    <t>Juan Fuentes Espoz</t>
  </si>
  <si>
    <t>Implementación de un Analizador Elemental CNS para el fortalecimiento de la investigación en Ciencias Silvoagropecuarias.</t>
  </si>
  <si>
    <t>Analizador elemental de CNS</t>
  </si>
  <si>
    <t>EQM160085</t>
  </si>
  <si>
    <t>Ariadna Mecho Lausac</t>
  </si>
  <si>
    <t>Vehículo manipulado por control remoto (ROV), con brazo multifuncional, para el estudio multidisciplinario de montes submarinos, margen continental y fiordos de Chile.</t>
  </si>
  <si>
    <t xml:space="preserve">Vehículo manipulado por control remoto (ROV) </t>
  </si>
  <si>
    <t>EQM160091</t>
  </si>
  <si>
    <t xml:space="preserve">Magdalena Walczak </t>
  </si>
  <si>
    <t>Fortalecimiento de investigación interdisciplinaria en materiales a través de un espectrómetro de emisión de descarga luminiscente (GD-OES) para el análisis de composición química y su perfil en profundidad.</t>
  </si>
  <si>
    <t xml:space="preserve">Espectrómetro GD-OES </t>
  </si>
  <si>
    <t>EQM160099</t>
  </si>
  <si>
    <t>Nancy Pizarro Urzua</t>
  </si>
  <si>
    <t>Espectrómetro de Laser Flash Photolysis: una herramienta imprescindible para caracterizar especies transientes y/o reactivas que no emiten luz.</t>
  </si>
  <si>
    <t>Espectrómetro de Laser Flash Photolysis</t>
  </si>
  <si>
    <t>EQM160100</t>
  </si>
  <si>
    <t>José Neira Hinojosa</t>
  </si>
  <si>
    <t>Mejoramiento de las Capacidades  Analíticas  Multielementales Mediante la Adquisición de un Equipo de Fluorescencia de Rayos –X de Reflexión Total.</t>
  </si>
  <si>
    <t>Fluorescencia de rayos x de reflexión total</t>
  </si>
  <si>
    <t>EQM160114</t>
  </si>
  <si>
    <t>Juan Roa Strauch</t>
  </si>
  <si>
    <t>Sistema de PCR digital de ultima generación.</t>
  </si>
  <si>
    <t>Sistema de PCR Digital</t>
  </si>
  <si>
    <t>EQM160120</t>
  </si>
  <si>
    <t>Ramon Zarate Aliaga</t>
  </si>
  <si>
    <t>Espectrómetro óptico de reflectancia especular y difusa de alta resolucion UV-VIS-NIR.</t>
  </si>
  <si>
    <t xml:space="preserve">Espectrometro optico con reflectancia difusa UV-VIS-NIR y reflexion especular </t>
  </si>
  <si>
    <t>EQM160122</t>
  </si>
  <si>
    <t>Jesus Cardenas Dobson</t>
  </si>
  <si>
    <t>Equipamiento para Emulación y Evaluación de Sistemas de Almacenamiento Energético.</t>
  </si>
  <si>
    <t>Emulador de Sistemas de Almacenamiento Energético</t>
  </si>
  <si>
    <t>EQM160124</t>
  </si>
  <si>
    <t xml:space="preserve">Erick Saavedra </t>
  </si>
  <si>
    <t>Fortalecimiento de la investigación en ingeniería a través de la adquisición de una mesa vibradora para el estudio del comportamiento sísmico y vibraciones de estructuras de gran escala.</t>
  </si>
  <si>
    <t>Mesa vibradora</t>
  </si>
  <si>
    <t>EQM160131</t>
  </si>
  <si>
    <t>Ivan Alfaro Cortez</t>
  </si>
  <si>
    <t>Fortalecimiento de la Investigación Colaborativa en la Región de Valparaíso para la Identificación de Moléculas Bioactivas de Interés Medicinal o Biotecnológico Mediante Técnicas de Cribado de Alto Rendimiento y Alto Contenido.</t>
  </si>
  <si>
    <t xml:space="preserve">Equipo de lectura de placas multimodal </t>
  </si>
  <si>
    <t>EQM160142</t>
  </si>
  <si>
    <t>Carlos Cristi Montero</t>
  </si>
  <si>
    <t>Adquisición de un Equipo de Absorciometría de Rayos X de Energía Dual.</t>
  </si>
  <si>
    <t>Absorciometría de rayos X de energía dual (DXA)</t>
  </si>
  <si>
    <t>EQM160152</t>
  </si>
  <si>
    <t>Hector Pesenti Perez</t>
  </si>
  <si>
    <t>Atracción de la colaboración Científica Internacional de alto impacto mediante técnicas Avanzadas de Difracción de Rayos-X para integrar la Investigación interdisciplinaria en la Región de La Araucanía.</t>
  </si>
  <si>
    <t>DIFRACTOMETRO DE RAYOS X</t>
  </si>
  <si>
    <t>EQM160154</t>
  </si>
  <si>
    <t>Andres Chavez Navarrete</t>
  </si>
  <si>
    <t>Visualización de proteínas sinaptica mediante el uso de un microscopio de dos fotones.</t>
  </si>
  <si>
    <t>Microscopio de dos fotones optimizado para registros in vivo e in vitro</t>
  </si>
  <si>
    <t>EQM160155</t>
  </si>
  <si>
    <t>Juan Escrig Murúa</t>
  </si>
  <si>
    <t>Equipo SAXS para la investigación avanzada de materiales.</t>
  </si>
  <si>
    <t>Sistema SAXS-WAXS-GISAXS</t>
  </si>
  <si>
    <t>EQM160157</t>
  </si>
  <si>
    <t>Felipe Oyarzún Ampuero</t>
  </si>
  <si>
    <t>Implementación de una plataforma para caracterizar nanoestructuras (tamaño, potencial zeta, concentración y fluorescencia) de interés en diversas disciplinas.</t>
  </si>
  <si>
    <t>Difractómetro de luz acoplado a microscopio</t>
  </si>
  <si>
    <t>EQM160161</t>
  </si>
  <si>
    <t>Luis Alberto Gomez Parada</t>
  </si>
  <si>
    <t>ADQUISICIÓN DE INSTRUMENTAL SODAR-RASS PARA LA OBSERVACIÓN VERTICAL REMOTA DE LA ATMÓSFERA EN COYHAIQUE.</t>
  </si>
  <si>
    <t>PERFILADOR DE VIENTO Y TEMPERATURA VERTICA (SODAR-RASS)</t>
  </si>
  <si>
    <t>EQM160167</t>
  </si>
  <si>
    <t>Iván Pérez Santos</t>
  </si>
  <si>
    <t xml:space="preserve">Sistema de observación oceanográfico en línea para la prevención de catástrofes ambientales en la región de Los Lagos. </t>
  </si>
  <si>
    <t>Boya Oceanográfica</t>
  </si>
  <si>
    <t>EQM160171</t>
  </si>
  <si>
    <t xml:space="preserve">Christopher Harrod </t>
  </si>
  <si>
    <t>Instalación de capacidades para el análisis de isótopos estables_x000D_ en muestras totales y de compuestos específicos.</t>
  </si>
  <si>
    <t>Cromatógrafos y Espectrómetros</t>
  </si>
  <si>
    <t>EQM160182</t>
  </si>
  <si>
    <t>Gonzalo Mardones Cofre</t>
  </si>
  <si>
    <t>Unidad de cristalización de proteínas.</t>
  </si>
  <si>
    <t>Manipulador de nanovolúmenes de líquido</t>
  </si>
  <si>
    <t>UNIVERSIDAD DE PLAYA ANCHA DE CIENCIAS DE LA EDUCACIÓN</t>
  </si>
  <si>
    <t>UNIVERSIDAD CATÓLICA DE TEMUCO</t>
  </si>
  <si>
    <t>UNIVERSIDAD DE VALPARAÍSO</t>
  </si>
  <si>
    <t>UNIVERSIDAD DE LOS LAGOS</t>
  </si>
  <si>
    <t>V CONCURSO DE EQUIPAMIENTO CIENTÍFICO Y TECNOLÓGICO MEDIANO FONDEQUIP</t>
  </si>
  <si>
    <t>Nombre y Firma
Representante Institucional</t>
  </si>
  <si>
    <t>(1) El Aporte Pecuniario se rinde con los documentos de respaldo correspondientes.</t>
  </si>
  <si>
    <t>(2) El Aporte No Pecuniario se debe respaldar a través de un certificado firmado por el Representante Legal / Institucional donde se detallen los aportes y su valorización (memoria de cálculo).</t>
  </si>
  <si>
    <t>SALDO POR RENDIR/DECLARAR</t>
  </si>
  <si>
    <t>PORCENTAJE POR RENDIR/DECLARAR</t>
  </si>
  <si>
    <t>Boleta de Honorarios</t>
  </si>
  <si>
    <t>Cartola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</si>
</sst>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9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0">
    <xf numFmtId="0" fontId="0" fillId="0" borderId="0" xfId="0"/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 indent="2"/>
    </xf>
    <xf numFmtId="3" fontId="6" fillId="2" borderId="0" xfId="0" applyNumberFormat="1" applyFont="1" applyFill="1" applyBorder="1" applyAlignment="1">
      <alignment horizontal="left" vertical="center" indent="2"/>
    </xf>
    <xf numFmtId="0" fontId="10" fillId="5" borderId="4" xfId="0" applyFont="1" applyFill="1" applyBorder="1" applyAlignment="1">
      <alignment horizontal="center" vertical="center" wrapText="1"/>
    </xf>
    <xf numFmtId="14" fontId="10" fillId="5" borderId="4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165" fontId="10" fillId="5" borderId="4" xfId="1" applyNumberFormat="1" applyFont="1" applyFill="1" applyBorder="1" applyAlignment="1">
      <alignment horizontal="center" vertical="center" wrapText="1"/>
    </xf>
    <xf numFmtId="165" fontId="11" fillId="0" borderId="4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/>
    <xf numFmtId="165" fontId="5" fillId="2" borderId="4" xfId="1" applyNumberFormat="1" applyFont="1" applyFill="1" applyBorder="1" applyAlignment="1">
      <alignment horizontal="center" vertical="center"/>
    </xf>
    <xf numFmtId="165" fontId="6" fillId="3" borderId="4" xfId="1" applyNumberFormat="1" applyFont="1" applyFill="1" applyBorder="1" applyAlignment="1">
      <alignment horizontal="center" vertical="center"/>
    </xf>
    <xf numFmtId="10" fontId="6" fillId="3" borderId="4" xfId="2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1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 vertical="center" wrapText="1"/>
    </xf>
    <xf numFmtId="14" fontId="8" fillId="2" borderId="15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14" fontId="8" fillId="2" borderId="4" xfId="0" applyNumberFormat="1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 wrapText="1"/>
    </xf>
    <xf numFmtId="14" fontId="8" fillId="2" borderId="19" xfId="0" applyNumberFormat="1" applyFont="1" applyFill="1" applyBorder="1" applyAlignment="1">
      <alignment horizontal="righ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3" fontId="15" fillId="2" borderId="0" xfId="0" applyNumberFormat="1" applyFont="1" applyFill="1" applyBorder="1" applyAlignment="1">
      <alignment vertical="center" wrapText="1"/>
    </xf>
    <xf numFmtId="3" fontId="12" fillId="2" borderId="0" xfId="0" applyNumberFormat="1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24" xfId="0" applyFont="1" applyFill="1" applyBorder="1" applyAlignment="1">
      <alignment horizontal="left" vertical="center" wrapText="1"/>
    </xf>
    <xf numFmtId="14" fontId="6" fillId="6" borderId="4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3" fontId="12" fillId="4" borderId="22" xfId="0" applyNumberFormat="1" applyFont="1" applyFill="1" applyBorder="1" applyAlignment="1">
      <alignment horizontal="center" vertical="center" wrapText="1"/>
    </xf>
    <xf numFmtId="14" fontId="8" fillId="2" borderId="15" xfId="0" applyNumberFormat="1" applyFont="1" applyFill="1" applyBorder="1" applyAlignment="1">
      <alignment horizontal="left" vertical="center" wrapText="1"/>
    </xf>
    <xf numFmtId="165" fontId="8" fillId="2" borderId="15" xfId="1" applyNumberFormat="1" applyFont="1" applyFill="1" applyBorder="1" applyAlignment="1">
      <alignment vertical="center" wrapText="1"/>
    </xf>
    <xf numFmtId="165" fontId="8" fillId="2" borderId="4" xfId="1" applyNumberFormat="1" applyFont="1" applyFill="1" applyBorder="1" applyAlignment="1">
      <alignment vertical="center" wrapText="1"/>
    </xf>
    <xf numFmtId="165" fontId="8" fillId="2" borderId="19" xfId="1" applyNumberFormat="1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vertical="center"/>
    </xf>
    <xf numFmtId="0" fontId="0" fillId="0" borderId="0" xfId="0" applyBorder="1"/>
    <xf numFmtId="0" fontId="6" fillId="7" borderId="0" xfId="0" applyFont="1" applyFill="1" applyBorder="1" applyAlignment="1">
      <alignment horizontal="left" vertical="center" indent="6"/>
    </xf>
    <xf numFmtId="0" fontId="5" fillId="7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7" fillId="2" borderId="0" xfId="0" applyFont="1" applyFill="1" applyBorder="1" applyAlignment="1">
      <alignment horizontal="centerContinuous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6" fillId="7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horizontal="center" vertical="center" wrapText="1"/>
    </xf>
    <xf numFmtId="14" fontId="6" fillId="8" borderId="0" xfId="0" applyNumberFormat="1" applyFont="1" applyFill="1" applyBorder="1" applyAlignment="1">
      <alignment horizontal="right" vertical="center" wrapText="1"/>
    </xf>
    <xf numFmtId="0" fontId="6" fillId="4" borderId="11" xfId="0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vertical="center"/>
    </xf>
    <xf numFmtId="0" fontId="12" fillId="9" borderId="9" xfId="0" applyFont="1" applyFill="1" applyBorder="1" applyAlignment="1">
      <alignment vertical="center"/>
    </xf>
    <xf numFmtId="0" fontId="12" fillId="9" borderId="9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/>
    </xf>
    <xf numFmtId="0" fontId="8" fillId="9" borderId="0" xfId="0" applyFont="1" applyFill="1" applyBorder="1" applyAlignment="1">
      <alignment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vertical="center"/>
    </xf>
    <xf numFmtId="0" fontId="8" fillId="9" borderId="12" xfId="0" applyFont="1" applyFill="1" applyBorder="1" applyAlignment="1">
      <alignment vertical="center" wrapText="1"/>
    </xf>
    <xf numFmtId="0" fontId="8" fillId="9" borderId="13" xfId="0" applyFont="1" applyFill="1" applyBorder="1" applyAlignment="1">
      <alignment vertical="center" wrapText="1"/>
    </xf>
    <xf numFmtId="0" fontId="12" fillId="4" borderId="21" xfId="0" applyFont="1" applyFill="1" applyBorder="1" applyAlignment="1">
      <alignment horizontal="center" vertical="center" textRotation="90" wrapText="1"/>
    </xf>
    <xf numFmtId="3" fontId="14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9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8" fillId="9" borderId="0" xfId="0" applyFont="1" applyFill="1" applyBorder="1" applyAlignment="1">
      <alignment vertical="center"/>
    </xf>
    <xf numFmtId="0" fontId="8" fillId="9" borderId="3" xfId="0" applyFont="1" applyFill="1" applyBorder="1" applyAlignment="1">
      <alignment vertical="center"/>
    </xf>
    <xf numFmtId="0" fontId="5" fillId="9" borderId="11" xfId="0" applyFont="1" applyFill="1" applyBorder="1" applyAlignment="1">
      <alignment vertical="center"/>
    </xf>
    <xf numFmtId="0" fontId="5" fillId="9" borderId="12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6" fillId="6" borderId="4" xfId="0" applyFont="1" applyFill="1" applyBorder="1" applyAlignment="1" applyProtection="1">
      <alignment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5" fontId="11" fillId="0" borderId="4" xfId="1" applyNumberFormat="1" applyFont="1" applyBorder="1" applyAlignment="1">
      <alignment vertic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justify" vertical="center" wrapText="1"/>
    </xf>
    <xf numFmtId="0" fontId="6" fillId="6" borderId="7" xfId="0" applyFont="1" applyFill="1" applyBorder="1" applyAlignment="1">
      <alignment horizontal="justify" vertical="center" wrapText="1"/>
    </xf>
    <xf numFmtId="0" fontId="6" fillId="6" borderId="5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/>
    </xf>
    <xf numFmtId="0" fontId="12" fillId="7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3" fontId="18" fillId="2" borderId="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6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2</xdr:col>
      <xdr:colOff>676275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2990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21290</xdr:colOff>
      <xdr:row>1</xdr:row>
      <xdr:rowOff>55469</xdr:rowOff>
    </xdr:from>
    <xdr:to>
      <xdr:col>4</xdr:col>
      <xdr:colOff>960904</xdr:colOff>
      <xdr:row>4</xdr:row>
      <xdr:rowOff>256054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61" y="223557"/>
          <a:ext cx="2508437" cy="973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17" sqref="A17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32" t="s">
        <v>26</v>
      </c>
      <c r="B3" t="s">
        <v>27</v>
      </c>
      <c r="C3" s="32" t="s">
        <v>40</v>
      </c>
    </row>
    <row r="4" spans="1:3" x14ac:dyDescent="0.2">
      <c r="A4" s="32" t="s">
        <v>26</v>
      </c>
      <c r="B4" t="s">
        <v>28</v>
      </c>
      <c r="C4" s="32" t="s">
        <v>40</v>
      </c>
    </row>
    <row r="5" spans="1:3" x14ac:dyDescent="0.2">
      <c r="A5" s="32" t="s">
        <v>39</v>
      </c>
      <c r="B5" t="s">
        <v>31</v>
      </c>
      <c r="C5" s="32" t="s">
        <v>41</v>
      </c>
    </row>
    <row r="6" spans="1:3" x14ac:dyDescent="0.2">
      <c r="A6" s="32" t="s">
        <v>39</v>
      </c>
      <c r="B6" t="s">
        <v>32</v>
      </c>
      <c r="C6" s="32" t="s">
        <v>41</v>
      </c>
    </row>
    <row r="7" spans="1:3" x14ac:dyDescent="0.2">
      <c r="A7" s="32" t="s">
        <v>39</v>
      </c>
      <c r="B7" t="s">
        <v>33</v>
      </c>
      <c r="C7" s="32" t="s">
        <v>41</v>
      </c>
    </row>
    <row r="8" spans="1:3" x14ac:dyDescent="0.2">
      <c r="A8" s="32" t="s">
        <v>39</v>
      </c>
      <c r="B8" t="s">
        <v>34</v>
      </c>
      <c r="C8" s="32" t="s">
        <v>41</v>
      </c>
    </row>
    <row r="9" spans="1:3" x14ac:dyDescent="0.2">
      <c r="A9" s="32" t="s">
        <v>35</v>
      </c>
      <c r="B9" t="s">
        <v>37</v>
      </c>
      <c r="C9" s="32" t="s">
        <v>42</v>
      </c>
    </row>
    <row r="10" spans="1:3" x14ac:dyDescent="0.2">
      <c r="A10" s="32" t="s">
        <v>35</v>
      </c>
      <c r="B10" t="s">
        <v>38</v>
      </c>
      <c r="C10" s="32" t="s">
        <v>42</v>
      </c>
    </row>
    <row r="14" spans="1:3" x14ac:dyDescent="0.2">
      <c r="A14" s="85" t="s">
        <v>69</v>
      </c>
      <c r="B14" s="85" t="s">
        <v>56</v>
      </c>
    </row>
    <row r="15" spans="1:3" x14ac:dyDescent="0.2">
      <c r="A15" s="85" t="s">
        <v>224</v>
      </c>
      <c r="B15" s="85" t="s">
        <v>57</v>
      </c>
    </row>
    <row r="16" spans="1:3" x14ac:dyDescent="0.2">
      <c r="A16" s="85" t="s">
        <v>225</v>
      </c>
      <c r="B16" s="85"/>
    </row>
    <row r="17" spans="1:2" x14ac:dyDescent="0.2">
      <c r="A17" s="85" t="s">
        <v>81</v>
      </c>
      <c r="B17" s="85"/>
    </row>
    <row r="18" spans="1:2" x14ac:dyDescent="0.2">
      <c r="A18" s="85" t="s">
        <v>53</v>
      </c>
      <c r="B18" s="85"/>
    </row>
    <row r="19" spans="1:2" x14ac:dyDescent="0.2">
      <c r="A19" s="85" t="s">
        <v>70</v>
      </c>
    </row>
    <row r="20" spans="1:2" x14ac:dyDescent="0.2">
      <c r="A20" s="85" t="s">
        <v>54</v>
      </c>
    </row>
  </sheetData>
  <sheetProtection algorithmName="SHA-512" hashValue="/ngrtJsv1wzdudBIqZ1GQnW4oBFqvX3bTSK6YE3+F0PZj/uf564DrguQr7v+XEZRtBkdpyRJ8cI/dHnvbhZcGA==" saltValue="tVs+GxqLXKSgf14w6YBODA==" spinCount="100000" sheet="1" objects="1" scenarios="1"/>
  <sortState ref="A14:A19">
    <sortCondition ref="A14:A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5" sqref="D15:D16"/>
    </sheetView>
  </sheetViews>
  <sheetFormatPr baseColWidth="10" defaultRowHeight="12.75" x14ac:dyDescent="0.2"/>
  <cols>
    <col min="1" max="1" width="11.7109375" style="26" customWidth="1"/>
    <col min="2" max="2" width="22.140625" style="26" customWidth="1"/>
    <col min="3" max="3" width="35.7109375" style="26" customWidth="1"/>
    <col min="4" max="4" width="41.7109375" style="26" customWidth="1"/>
    <col min="5" max="7" width="14.140625" style="29" bestFit="1" customWidth="1"/>
    <col min="8" max="8" width="8.5703125" style="31" customWidth="1"/>
    <col min="9" max="10" width="10.42578125" style="30" customWidth="1"/>
    <col min="11" max="11" width="27.7109375" style="26" customWidth="1"/>
    <col min="12" max="12" width="17.28515625" style="26" customWidth="1"/>
  </cols>
  <sheetData>
    <row r="1" spans="1:12" x14ac:dyDescent="0.2">
      <c r="A1" s="31">
        <v>1</v>
      </c>
      <c r="B1" s="31">
        <v>2</v>
      </c>
      <c r="C1" s="31">
        <v>3</v>
      </c>
      <c r="D1" s="31">
        <v>4</v>
      </c>
      <c r="E1" s="31">
        <v>5</v>
      </c>
      <c r="F1" s="31">
        <v>6</v>
      </c>
      <c r="G1" s="31">
        <v>7</v>
      </c>
      <c r="H1" s="31">
        <v>8</v>
      </c>
      <c r="I1" s="31">
        <v>9</v>
      </c>
      <c r="J1" s="31">
        <v>10</v>
      </c>
      <c r="K1" s="31">
        <v>11</v>
      </c>
      <c r="L1" s="31">
        <v>12</v>
      </c>
    </row>
    <row r="2" spans="1:12" ht="38.25" x14ac:dyDescent="0.2">
      <c r="A2" s="24" t="s">
        <v>12</v>
      </c>
      <c r="B2" s="24" t="s">
        <v>82</v>
      </c>
      <c r="C2" s="24" t="s">
        <v>16</v>
      </c>
      <c r="D2" s="24" t="s">
        <v>17</v>
      </c>
      <c r="E2" s="27" t="s">
        <v>18</v>
      </c>
      <c r="F2" s="27" t="s">
        <v>62</v>
      </c>
      <c r="G2" s="27" t="s">
        <v>63</v>
      </c>
      <c r="H2" s="24" t="s">
        <v>19</v>
      </c>
      <c r="I2" s="25" t="s">
        <v>20</v>
      </c>
      <c r="J2" s="25" t="s">
        <v>21</v>
      </c>
      <c r="K2" s="24" t="s">
        <v>22</v>
      </c>
      <c r="L2" s="24" t="s">
        <v>51</v>
      </c>
    </row>
    <row r="3" spans="1:12" s="160" customFormat="1" x14ac:dyDescent="0.2">
      <c r="A3" s="187" t="s">
        <v>94</v>
      </c>
      <c r="B3" s="187" t="s">
        <v>95</v>
      </c>
      <c r="C3" s="187" t="s">
        <v>96</v>
      </c>
      <c r="D3" s="187" t="s">
        <v>97</v>
      </c>
      <c r="E3" s="188">
        <v>141930337.40000001</v>
      </c>
      <c r="F3" s="28">
        <v>20395173.600000001</v>
      </c>
      <c r="G3" s="28">
        <v>30740000</v>
      </c>
      <c r="H3" s="190">
        <v>1160</v>
      </c>
      <c r="I3" s="189">
        <v>42650</v>
      </c>
      <c r="J3" s="189">
        <v>43197</v>
      </c>
      <c r="K3" s="187" t="s">
        <v>89</v>
      </c>
      <c r="L3" s="187" t="s">
        <v>67</v>
      </c>
    </row>
    <row r="4" spans="1:12" s="160" customFormat="1" x14ac:dyDescent="0.2">
      <c r="A4" s="187" t="s">
        <v>98</v>
      </c>
      <c r="B4" s="187" t="s">
        <v>99</v>
      </c>
      <c r="C4" s="187" t="s">
        <v>100</v>
      </c>
      <c r="D4" s="187" t="s">
        <v>101</v>
      </c>
      <c r="E4" s="188">
        <v>99128161</v>
      </c>
      <c r="F4" s="28">
        <v>22453753</v>
      </c>
      <c r="G4" s="28">
        <v>33200000</v>
      </c>
      <c r="H4" s="190">
        <v>1159</v>
      </c>
      <c r="I4" s="189">
        <v>42650</v>
      </c>
      <c r="J4" s="189">
        <v>43197</v>
      </c>
      <c r="K4" s="187" t="s">
        <v>83</v>
      </c>
      <c r="L4" s="187" t="s">
        <v>66</v>
      </c>
    </row>
    <row r="5" spans="1:12" s="160" customFormat="1" x14ac:dyDescent="0.2">
      <c r="A5" s="187" t="s">
        <v>102</v>
      </c>
      <c r="B5" s="187" t="s">
        <v>103</v>
      </c>
      <c r="C5" s="187" t="s">
        <v>104</v>
      </c>
      <c r="D5" s="187" t="s">
        <v>105</v>
      </c>
      <c r="E5" s="188">
        <v>203985444</v>
      </c>
      <c r="F5" s="28">
        <v>50996361</v>
      </c>
      <c r="G5" s="28">
        <v>77000000</v>
      </c>
      <c r="H5" s="190">
        <v>1208</v>
      </c>
      <c r="I5" s="189">
        <v>42670</v>
      </c>
      <c r="J5" s="189">
        <v>43217</v>
      </c>
      <c r="K5" s="187" t="s">
        <v>85</v>
      </c>
      <c r="L5" s="187" t="s">
        <v>67</v>
      </c>
    </row>
    <row r="6" spans="1:12" s="160" customFormat="1" x14ac:dyDescent="0.2">
      <c r="A6" s="187" t="s">
        <v>106</v>
      </c>
      <c r="B6" s="187" t="s">
        <v>107</v>
      </c>
      <c r="C6" s="187" t="s">
        <v>108</v>
      </c>
      <c r="D6" s="187" t="s">
        <v>109</v>
      </c>
      <c r="E6" s="188">
        <v>197090546</v>
      </c>
      <c r="F6" s="28">
        <v>34234372</v>
      </c>
      <c r="G6" s="28">
        <v>51819558</v>
      </c>
      <c r="H6" s="190">
        <v>1113</v>
      </c>
      <c r="I6" s="189">
        <v>42643</v>
      </c>
      <c r="J6" s="189">
        <v>43189</v>
      </c>
      <c r="K6" s="187" t="s">
        <v>88</v>
      </c>
      <c r="L6" s="187" t="s">
        <v>52</v>
      </c>
    </row>
    <row r="7" spans="1:12" s="160" customFormat="1" x14ac:dyDescent="0.2">
      <c r="A7" s="187" t="s">
        <v>110</v>
      </c>
      <c r="B7" s="187" t="s">
        <v>111</v>
      </c>
      <c r="C7" s="187" t="s">
        <v>112</v>
      </c>
      <c r="D7" s="187" t="s">
        <v>113</v>
      </c>
      <c r="E7" s="188">
        <v>215442000</v>
      </c>
      <c r="F7" s="28">
        <v>40240000</v>
      </c>
      <c r="G7" s="28">
        <v>64000000</v>
      </c>
      <c r="H7" s="190">
        <v>1203</v>
      </c>
      <c r="I7" s="189">
        <v>42664</v>
      </c>
      <c r="J7" s="189">
        <v>43211</v>
      </c>
      <c r="K7" s="187" t="s">
        <v>90</v>
      </c>
      <c r="L7" s="187" t="s">
        <v>66</v>
      </c>
    </row>
    <row r="8" spans="1:12" s="160" customFormat="1" x14ac:dyDescent="0.2">
      <c r="A8" s="187" t="s">
        <v>114</v>
      </c>
      <c r="B8" s="187" t="s">
        <v>115</v>
      </c>
      <c r="C8" s="187" t="s">
        <v>116</v>
      </c>
      <c r="D8" s="187" t="s">
        <v>117</v>
      </c>
      <c r="E8" s="188">
        <v>220000000</v>
      </c>
      <c r="F8" s="28">
        <v>52894023</v>
      </c>
      <c r="G8" s="28">
        <v>72000000</v>
      </c>
      <c r="H8" s="190">
        <v>1159</v>
      </c>
      <c r="I8" s="189">
        <v>42650</v>
      </c>
      <c r="J8" s="189">
        <v>43197</v>
      </c>
      <c r="K8" s="187" t="s">
        <v>83</v>
      </c>
      <c r="L8" s="187" t="s">
        <v>66</v>
      </c>
    </row>
    <row r="9" spans="1:12" s="160" customFormat="1" x14ac:dyDescent="0.2">
      <c r="A9" s="187" t="s">
        <v>118</v>
      </c>
      <c r="B9" s="187" t="s">
        <v>119</v>
      </c>
      <c r="C9" s="187" t="s">
        <v>120</v>
      </c>
      <c r="D9" s="187" t="s">
        <v>121</v>
      </c>
      <c r="E9" s="188">
        <v>219680000</v>
      </c>
      <c r="F9" s="28">
        <v>68300000</v>
      </c>
      <c r="G9" s="28">
        <v>23700000</v>
      </c>
      <c r="H9" s="190">
        <v>1121</v>
      </c>
      <c r="I9" s="189">
        <v>42643</v>
      </c>
      <c r="J9" s="189">
        <v>43189</v>
      </c>
      <c r="K9" s="187" t="s">
        <v>87</v>
      </c>
      <c r="L9" s="187" t="s">
        <v>52</v>
      </c>
    </row>
    <row r="10" spans="1:12" s="160" customFormat="1" x14ac:dyDescent="0.2">
      <c r="A10" s="187" t="s">
        <v>122</v>
      </c>
      <c r="B10" s="187" t="s">
        <v>123</v>
      </c>
      <c r="C10" s="187" t="s">
        <v>124</v>
      </c>
      <c r="D10" s="187" t="s">
        <v>125</v>
      </c>
      <c r="E10" s="188">
        <v>200800000</v>
      </c>
      <c r="F10" s="28">
        <v>29200000</v>
      </c>
      <c r="G10" s="28">
        <v>43741344</v>
      </c>
      <c r="H10" s="190">
        <v>1121</v>
      </c>
      <c r="I10" s="189">
        <v>42643</v>
      </c>
      <c r="J10" s="189">
        <v>43189</v>
      </c>
      <c r="K10" s="187" t="s">
        <v>87</v>
      </c>
      <c r="L10" s="187" t="s">
        <v>52</v>
      </c>
    </row>
    <row r="11" spans="1:12" s="160" customFormat="1" x14ac:dyDescent="0.2">
      <c r="A11" s="187" t="s">
        <v>126</v>
      </c>
      <c r="B11" s="187" t="s">
        <v>127</v>
      </c>
      <c r="C11" s="187" t="s">
        <v>128</v>
      </c>
      <c r="D11" s="187" t="s">
        <v>129</v>
      </c>
      <c r="E11" s="188">
        <v>219999990</v>
      </c>
      <c r="F11" s="161">
        <v>39466763</v>
      </c>
      <c r="G11" s="161">
        <v>55147485</v>
      </c>
      <c r="H11" s="190">
        <v>1203</v>
      </c>
      <c r="I11" s="189">
        <v>42664</v>
      </c>
      <c r="J11" s="189">
        <v>43211</v>
      </c>
      <c r="K11" s="187" t="s">
        <v>84</v>
      </c>
      <c r="L11" s="187" t="s">
        <v>52</v>
      </c>
    </row>
    <row r="12" spans="1:12" s="160" customFormat="1" x14ac:dyDescent="0.2">
      <c r="A12" s="187" t="s">
        <v>130</v>
      </c>
      <c r="B12" s="187" t="s">
        <v>131</v>
      </c>
      <c r="C12" s="187" t="s">
        <v>132</v>
      </c>
      <c r="D12" s="187" t="s">
        <v>133</v>
      </c>
      <c r="E12" s="188">
        <v>204479198</v>
      </c>
      <c r="F12" s="28">
        <v>33107252</v>
      </c>
      <c r="G12" s="28">
        <v>49700000</v>
      </c>
      <c r="H12" s="190">
        <v>1113</v>
      </c>
      <c r="I12" s="189">
        <v>42643</v>
      </c>
      <c r="J12" s="189">
        <v>43189</v>
      </c>
      <c r="K12" s="187" t="s">
        <v>88</v>
      </c>
      <c r="L12" s="187" t="s">
        <v>52</v>
      </c>
    </row>
    <row r="13" spans="1:12" s="160" customFormat="1" x14ac:dyDescent="0.2">
      <c r="A13" s="187" t="s">
        <v>134</v>
      </c>
      <c r="B13" s="187" t="s">
        <v>135</v>
      </c>
      <c r="C13" s="187" t="s">
        <v>136</v>
      </c>
      <c r="D13" s="187" t="s">
        <v>137</v>
      </c>
      <c r="E13" s="188">
        <v>123598152</v>
      </c>
      <c r="F13" s="28">
        <v>48488288</v>
      </c>
      <c r="G13" s="28">
        <v>38495000</v>
      </c>
      <c r="H13" s="190">
        <v>1121</v>
      </c>
      <c r="I13" s="189">
        <v>42643</v>
      </c>
      <c r="J13" s="189">
        <v>43189</v>
      </c>
      <c r="K13" s="187" t="s">
        <v>86</v>
      </c>
      <c r="L13" s="187" t="s">
        <v>52</v>
      </c>
    </row>
    <row r="14" spans="1:12" s="160" customFormat="1" x14ac:dyDescent="0.2">
      <c r="A14" s="187" t="s">
        <v>138</v>
      </c>
      <c r="B14" s="187" t="s">
        <v>139</v>
      </c>
      <c r="C14" s="187" t="s">
        <v>140</v>
      </c>
      <c r="D14" s="187" t="s">
        <v>141</v>
      </c>
      <c r="E14" s="188">
        <v>102365811</v>
      </c>
      <c r="F14" s="28">
        <v>20533953</v>
      </c>
      <c r="G14" s="28">
        <v>30900000</v>
      </c>
      <c r="H14" s="190">
        <v>1159</v>
      </c>
      <c r="I14" s="189">
        <v>42650</v>
      </c>
      <c r="J14" s="189">
        <v>43197</v>
      </c>
      <c r="K14" s="187" t="s">
        <v>83</v>
      </c>
      <c r="L14" s="187" t="s">
        <v>66</v>
      </c>
    </row>
    <row r="15" spans="1:12" s="160" customFormat="1" x14ac:dyDescent="0.2">
      <c r="A15" s="187" t="s">
        <v>142</v>
      </c>
      <c r="B15" s="187" t="s">
        <v>143</v>
      </c>
      <c r="C15" s="187" t="s">
        <v>144</v>
      </c>
      <c r="D15" s="187" t="s">
        <v>145</v>
      </c>
      <c r="E15" s="188">
        <v>204399478</v>
      </c>
      <c r="F15" s="28">
        <v>36322827</v>
      </c>
      <c r="G15" s="28">
        <v>48005333</v>
      </c>
      <c r="H15" s="190">
        <v>1145</v>
      </c>
      <c r="I15" s="189">
        <v>42650</v>
      </c>
      <c r="J15" s="189">
        <v>43197</v>
      </c>
      <c r="K15" s="187" t="s">
        <v>91</v>
      </c>
      <c r="L15" s="187" t="s">
        <v>52</v>
      </c>
    </row>
    <row r="16" spans="1:12" s="160" customFormat="1" x14ac:dyDescent="0.2">
      <c r="A16" s="187" t="s">
        <v>146</v>
      </c>
      <c r="B16" s="187" t="s">
        <v>147</v>
      </c>
      <c r="C16" s="187" t="s">
        <v>148</v>
      </c>
      <c r="D16" s="187" t="s">
        <v>149</v>
      </c>
      <c r="E16" s="188">
        <v>216120000</v>
      </c>
      <c r="F16" s="28">
        <v>40400000</v>
      </c>
      <c r="G16" s="28">
        <v>61000000</v>
      </c>
      <c r="H16" s="190">
        <v>1113</v>
      </c>
      <c r="I16" s="189">
        <v>42643</v>
      </c>
      <c r="J16" s="189">
        <v>43189</v>
      </c>
      <c r="K16" s="187" t="s">
        <v>88</v>
      </c>
      <c r="L16" s="187" t="s">
        <v>52</v>
      </c>
    </row>
    <row r="17" spans="1:12" s="160" customFormat="1" x14ac:dyDescent="0.2">
      <c r="A17" s="187" t="s">
        <v>150</v>
      </c>
      <c r="B17" s="187" t="s">
        <v>151</v>
      </c>
      <c r="C17" s="187" t="s">
        <v>152</v>
      </c>
      <c r="D17" s="187" t="s">
        <v>153</v>
      </c>
      <c r="E17" s="188">
        <v>170275400</v>
      </c>
      <c r="F17" s="28">
        <v>50000000</v>
      </c>
      <c r="G17" s="28">
        <v>60300000</v>
      </c>
      <c r="H17" s="190">
        <v>1203</v>
      </c>
      <c r="I17" s="189">
        <v>42664</v>
      </c>
      <c r="J17" s="189">
        <v>43211</v>
      </c>
      <c r="K17" s="187" t="s">
        <v>92</v>
      </c>
      <c r="L17" s="187" t="s">
        <v>67</v>
      </c>
    </row>
    <row r="18" spans="1:12" s="160" customFormat="1" x14ac:dyDescent="0.2">
      <c r="A18" s="187" t="s">
        <v>154</v>
      </c>
      <c r="B18" s="187" t="s">
        <v>155</v>
      </c>
      <c r="C18" s="187" t="s">
        <v>156</v>
      </c>
      <c r="D18" s="187" t="s">
        <v>157</v>
      </c>
      <c r="E18" s="188">
        <v>190120000</v>
      </c>
      <c r="F18" s="28">
        <v>26000000</v>
      </c>
      <c r="G18" s="28">
        <v>39000000</v>
      </c>
      <c r="H18" s="190">
        <v>1160</v>
      </c>
      <c r="I18" s="189">
        <v>42650</v>
      </c>
      <c r="J18" s="189">
        <v>43197</v>
      </c>
      <c r="K18" s="187" t="s">
        <v>89</v>
      </c>
      <c r="L18" s="187" t="s">
        <v>67</v>
      </c>
    </row>
    <row r="19" spans="1:12" s="160" customFormat="1" x14ac:dyDescent="0.2">
      <c r="A19" s="187" t="s">
        <v>158</v>
      </c>
      <c r="B19" s="187" t="s">
        <v>159</v>
      </c>
      <c r="C19" s="187" t="s">
        <v>160</v>
      </c>
      <c r="D19" s="187" t="s">
        <v>161</v>
      </c>
      <c r="E19" s="188">
        <v>138153318</v>
      </c>
      <c r="F19" s="28">
        <v>36932035</v>
      </c>
      <c r="G19" s="28">
        <v>17050000</v>
      </c>
      <c r="H19" s="190">
        <v>1113</v>
      </c>
      <c r="I19" s="189">
        <v>42643</v>
      </c>
      <c r="J19" s="189">
        <v>43189</v>
      </c>
      <c r="K19" s="187" t="s">
        <v>88</v>
      </c>
      <c r="L19" s="187" t="s">
        <v>52</v>
      </c>
    </row>
    <row r="20" spans="1:12" s="160" customFormat="1" x14ac:dyDescent="0.2">
      <c r="A20" s="187" t="s">
        <v>162</v>
      </c>
      <c r="B20" s="187" t="s">
        <v>163</v>
      </c>
      <c r="C20" s="187" t="s">
        <v>164</v>
      </c>
      <c r="D20" s="187" t="s">
        <v>165</v>
      </c>
      <c r="E20" s="188">
        <v>123778972</v>
      </c>
      <c r="F20" s="28">
        <v>20046485</v>
      </c>
      <c r="G20" s="28">
        <v>30100000</v>
      </c>
      <c r="H20" s="190">
        <v>1145</v>
      </c>
      <c r="I20" s="189">
        <v>42650</v>
      </c>
      <c r="J20" s="189">
        <v>43197</v>
      </c>
      <c r="K20" s="187" t="s">
        <v>91</v>
      </c>
      <c r="L20" s="187" t="s">
        <v>52</v>
      </c>
    </row>
    <row r="21" spans="1:12" s="160" customFormat="1" x14ac:dyDescent="0.2">
      <c r="A21" s="187" t="s">
        <v>166</v>
      </c>
      <c r="B21" s="187" t="s">
        <v>167</v>
      </c>
      <c r="C21" s="187" t="s">
        <v>168</v>
      </c>
      <c r="D21" s="187" t="s">
        <v>169</v>
      </c>
      <c r="E21" s="188">
        <v>154551493</v>
      </c>
      <c r="F21" s="28">
        <v>25400000</v>
      </c>
      <c r="G21" s="28">
        <v>31500000</v>
      </c>
      <c r="H21" s="190">
        <v>1159</v>
      </c>
      <c r="I21" s="189">
        <v>42650</v>
      </c>
      <c r="J21" s="189">
        <v>43197</v>
      </c>
      <c r="K21" s="187" t="s">
        <v>83</v>
      </c>
      <c r="L21" s="187" t="s">
        <v>66</v>
      </c>
    </row>
    <row r="22" spans="1:12" s="160" customFormat="1" x14ac:dyDescent="0.2">
      <c r="A22" s="187" t="s">
        <v>170</v>
      </c>
      <c r="B22" s="187" t="s">
        <v>171</v>
      </c>
      <c r="C22" s="187" t="s">
        <v>172</v>
      </c>
      <c r="D22" s="187" t="s">
        <v>173</v>
      </c>
      <c r="E22" s="188">
        <v>218407112</v>
      </c>
      <c r="F22" s="28">
        <v>229000000</v>
      </c>
      <c r="G22" s="28">
        <v>27750000</v>
      </c>
      <c r="H22" s="190">
        <v>1208</v>
      </c>
      <c r="I22" s="189">
        <v>42670</v>
      </c>
      <c r="J22" s="189">
        <v>43217</v>
      </c>
      <c r="K22" s="187" t="s">
        <v>85</v>
      </c>
      <c r="L22" s="187" t="s">
        <v>67</v>
      </c>
    </row>
    <row r="23" spans="1:12" s="160" customFormat="1" x14ac:dyDescent="0.2">
      <c r="A23" s="187" t="s">
        <v>174</v>
      </c>
      <c r="B23" s="187" t="s">
        <v>175</v>
      </c>
      <c r="C23" s="187" t="s">
        <v>176</v>
      </c>
      <c r="D23" s="187" t="s">
        <v>177</v>
      </c>
      <c r="E23" s="188">
        <v>199450615</v>
      </c>
      <c r="F23" s="28">
        <v>59160000</v>
      </c>
      <c r="G23" s="28">
        <v>54100000</v>
      </c>
      <c r="H23" s="190">
        <v>1208</v>
      </c>
      <c r="I23" s="189">
        <v>42670</v>
      </c>
      <c r="J23" s="189">
        <v>43217</v>
      </c>
      <c r="K23" s="187" t="s">
        <v>214</v>
      </c>
      <c r="L23" s="187" t="s">
        <v>67</v>
      </c>
    </row>
    <row r="24" spans="1:12" s="160" customFormat="1" x14ac:dyDescent="0.2">
      <c r="A24" s="187" t="s">
        <v>178</v>
      </c>
      <c r="B24" s="187" t="s">
        <v>179</v>
      </c>
      <c r="C24" s="187" t="s">
        <v>180</v>
      </c>
      <c r="D24" s="187" t="s">
        <v>181</v>
      </c>
      <c r="E24" s="188">
        <v>101936000</v>
      </c>
      <c r="F24" s="28">
        <v>20234000</v>
      </c>
      <c r="G24" s="28">
        <v>30360000</v>
      </c>
      <c r="H24" s="190">
        <v>1203</v>
      </c>
      <c r="I24" s="189">
        <v>42664</v>
      </c>
      <c r="J24" s="189">
        <v>43211</v>
      </c>
      <c r="K24" s="187" t="s">
        <v>93</v>
      </c>
      <c r="L24" s="187" t="s">
        <v>67</v>
      </c>
    </row>
    <row r="25" spans="1:12" s="160" customFormat="1" x14ac:dyDescent="0.2">
      <c r="A25" s="187" t="s">
        <v>182</v>
      </c>
      <c r="B25" s="187" t="s">
        <v>183</v>
      </c>
      <c r="C25" s="187" t="s">
        <v>184</v>
      </c>
      <c r="D25" s="187" t="s">
        <v>185</v>
      </c>
      <c r="E25" s="188">
        <v>176434000</v>
      </c>
      <c r="F25" s="28">
        <v>60000000</v>
      </c>
      <c r="G25" s="28">
        <v>26000000</v>
      </c>
      <c r="H25" s="190">
        <v>1145</v>
      </c>
      <c r="I25" s="189">
        <v>42650</v>
      </c>
      <c r="J25" s="189">
        <v>43197</v>
      </c>
      <c r="K25" s="187" t="s">
        <v>215</v>
      </c>
      <c r="L25" s="187" t="s">
        <v>67</v>
      </c>
    </row>
    <row r="26" spans="1:12" s="160" customFormat="1" x14ac:dyDescent="0.2">
      <c r="A26" s="187" t="s">
        <v>186</v>
      </c>
      <c r="B26" s="187" t="s">
        <v>187</v>
      </c>
      <c r="C26" s="187" t="s">
        <v>188</v>
      </c>
      <c r="D26" s="187" t="s">
        <v>189</v>
      </c>
      <c r="E26" s="188">
        <v>219991000</v>
      </c>
      <c r="F26" s="28">
        <v>40000000</v>
      </c>
      <c r="G26" s="28">
        <v>56000000</v>
      </c>
      <c r="H26" s="190">
        <v>1145</v>
      </c>
      <c r="I26" s="189">
        <v>42650</v>
      </c>
      <c r="J26" s="189">
        <v>43197</v>
      </c>
      <c r="K26" s="187" t="s">
        <v>216</v>
      </c>
      <c r="L26" s="187" t="s">
        <v>67</v>
      </c>
    </row>
    <row r="27" spans="1:12" s="160" customFormat="1" x14ac:dyDescent="0.2">
      <c r="A27" s="187" t="s">
        <v>190</v>
      </c>
      <c r="B27" s="187" t="s">
        <v>191</v>
      </c>
      <c r="C27" s="187" t="s">
        <v>192</v>
      </c>
      <c r="D27" s="187" t="s">
        <v>193</v>
      </c>
      <c r="E27" s="188">
        <v>188600060</v>
      </c>
      <c r="F27" s="28">
        <v>31400000</v>
      </c>
      <c r="G27" s="28">
        <v>50520000</v>
      </c>
      <c r="H27" s="190">
        <v>1208</v>
      </c>
      <c r="I27" s="189">
        <v>42670</v>
      </c>
      <c r="J27" s="189">
        <v>43217</v>
      </c>
      <c r="K27" s="187" t="s">
        <v>85</v>
      </c>
      <c r="L27" s="187" t="s">
        <v>67</v>
      </c>
    </row>
    <row r="28" spans="1:12" s="160" customFormat="1" x14ac:dyDescent="0.2">
      <c r="A28" s="187" t="s">
        <v>194</v>
      </c>
      <c r="B28" s="187" t="s">
        <v>195</v>
      </c>
      <c r="C28" s="187" t="s">
        <v>196</v>
      </c>
      <c r="D28" s="187" t="s">
        <v>197</v>
      </c>
      <c r="E28" s="188">
        <v>116180155</v>
      </c>
      <c r="F28" s="28">
        <v>21000000</v>
      </c>
      <c r="G28" s="28">
        <v>40880000</v>
      </c>
      <c r="H28" s="190">
        <v>1159</v>
      </c>
      <c r="I28" s="189">
        <v>42650</v>
      </c>
      <c r="J28" s="189">
        <v>43197</v>
      </c>
      <c r="K28" s="187" t="s">
        <v>83</v>
      </c>
      <c r="L28" s="187" t="s">
        <v>66</v>
      </c>
    </row>
    <row r="29" spans="1:12" s="160" customFormat="1" x14ac:dyDescent="0.2">
      <c r="A29" s="187" t="s">
        <v>198</v>
      </c>
      <c r="B29" s="187" t="s">
        <v>199</v>
      </c>
      <c r="C29" s="187" t="s">
        <v>200</v>
      </c>
      <c r="D29" s="187" t="s">
        <v>201</v>
      </c>
      <c r="E29" s="188">
        <v>137597893</v>
      </c>
      <c r="F29" s="28">
        <v>21377678</v>
      </c>
      <c r="G29" s="28">
        <v>33268000</v>
      </c>
      <c r="H29" s="190">
        <v>1203</v>
      </c>
      <c r="I29" s="189">
        <v>42664</v>
      </c>
      <c r="J29" s="189">
        <v>43211</v>
      </c>
      <c r="K29" s="187" t="s">
        <v>90</v>
      </c>
      <c r="L29" s="187" t="s">
        <v>66</v>
      </c>
    </row>
    <row r="30" spans="1:12" s="160" customFormat="1" x14ac:dyDescent="0.2">
      <c r="A30" s="187" t="s">
        <v>202</v>
      </c>
      <c r="B30" s="187" t="s">
        <v>203</v>
      </c>
      <c r="C30" s="187" t="s">
        <v>204</v>
      </c>
      <c r="D30" s="187" t="s">
        <v>205</v>
      </c>
      <c r="E30" s="188">
        <v>136487041</v>
      </c>
      <c r="F30" s="28">
        <v>27000000</v>
      </c>
      <c r="G30" s="28">
        <v>35000000</v>
      </c>
      <c r="H30" s="190">
        <v>1203</v>
      </c>
      <c r="I30" s="189">
        <v>42664</v>
      </c>
      <c r="J30" s="189">
        <v>43211</v>
      </c>
      <c r="K30" s="187" t="s">
        <v>217</v>
      </c>
      <c r="L30" s="187" t="s">
        <v>67</v>
      </c>
    </row>
    <row r="31" spans="1:12" s="160" customFormat="1" x14ac:dyDescent="0.2">
      <c r="A31" s="187" t="s">
        <v>206</v>
      </c>
      <c r="B31" s="187" t="s">
        <v>207</v>
      </c>
      <c r="C31" s="187" t="s">
        <v>208</v>
      </c>
      <c r="D31" s="187" t="s">
        <v>209</v>
      </c>
      <c r="E31" s="188">
        <v>219100158</v>
      </c>
      <c r="F31" s="28">
        <v>99074454</v>
      </c>
      <c r="G31" s="28">
        <v>98525186</v>
      </c>
      <c r="H31" s="190">
        <v>1121</v>
      </c>
      <c r="I31" s="189">
        <v>42643</v>
      </c>
      <c r="J31" s="189">
        <v>43189</v>
      </c>
      <c r="K31" s="187" t="s">
        <v>86</v>
      </c>
      <c r="L31" s="187" t="s">
        <v>52</v>
      </c>
    </row>
    <row r="32" spans="1:12" s="160" customFormat="1" x14ac:dyDescent="0.2">
      <c r="A32" s="187" t="s">
        <v>210</v>
      </c>
      <c r="B32" s="187" t="s">
        <v>211</v>
      </c>
      <c r="C32" s="187" t="s">
        <v>212</v>
      </c>
      <c r="D32" s="187" t="s">
        <v>213</v>
      </c>
      <c r="E32" s="188">
        <v>146404469</v>
      </c>
      <c r="F32" s="28">
        <v>29591046</v>
      </c>
      <c r="G32" s="28">
        <v>65014119</v>
      </c>
      <c r="H32" s="190">
        <v>1203</v>
      </c>
      <c r="I32" s="189">
        <v>42664</v>
      </c>
      <c r="J32" s="189">
        <v>43211</v>
      </c>
      <c r="K32" s="187" t="s">
        <v>90</v>
      </c>
      <c r="L32" s="187" t="s">
        <v>66</v>
      </c>
    </row>
  </sheetData>
  <sheetProtection algorithmName="SHA-512" hashValue="vvwYQ+pl9OQsPmYAZ2ufX82/vuRT0lFnNa2lKclmHKzGZ6bpbKep9c+fDUCHhekiNDHJUp9q/lNQqtsqjjnJew==" saltValue="YvQ/CTU0VPE0DWQJSTQJ0Q==" spinCount="100000" sheet="1" objects="1" scenarios="1"/>
  <autoFilter ref="A1:L32">
    <sortState ref="A2:L55">
      <sortCondition ref="A1:A5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F42" activeCellId="1" sqref="C19 F42:F43"/>
    </sheetView>
  </sheetViews>
  <sheetFormatPr baseColWidth="10" defaultRowHeight="15" x14ac:dyDescent="0.2"/>
  <cols>
    <col min="1" max="1" width="3.140625" style="6" customWidth="1"/>
    <col min="2" max="2" width="26" style="20" customWidth="1"/>
    <col min="3" max="3" width="20.7109375" style="20" customWidth="1"/>
    <col min="4" max="4" width="26.85546875" style="21" customWidth="1"/>
    <col min="5" max="5" width="26.28515625" style="6" customWidth="1"/>
    <col min="6" max="6" width="25.5703125" style="6" customWidth="1"/>
    <col min="7" max="7" width="3.140625" style="6" customWidth="1"/>
    <col min="8" max="8" width="2.42578125" style="6" customWidth="1"/>
    <col min="9" max="9" width="3.5703125" style="6" customWidth="1"/>
    <col min="10" max="13" width="11.42578125" style="6" customWidth="1"/>
    <col min="14" max="16384" width="11.42578125" style="6"/>
  </cols>
  <sheetData>
    <row r="1" spans="1:13" x14ac:dyDescent="0.2">
      <c r="A1" s="14"/>
      <c r="B1" s="15"/>
      <c r="C1" s="15"/>
      <c r="D1" s="15"/>
      <c r="E1" s="15"/>
      <c r="F1" s="15"/>
      <c r="G1" s="16"/>
    </row>
    <row r="2" spans="1:13" x14ac:dyDescent="0.2">
      <c r="A2" s="2"/>
      <c r="B2" s="17"/>
      <c r="C2" s="1"/>
      <c r="D2" s="1"/>
      <c r="E2" s="1"/>
      <c r="F2" s="1"/>
      <c r="G2" s="7"/>
    </row>
    <row r="3" spans="1:13" ht="16.5" customHeight="1" x14ac:dyDescent="0.2">
      <c r="A3" s="2"/>
      <c r="B3" s="1"/>
      <c r="C3" s="1"/>
      <c r="D3" s="97"/>
      <c r="E3" s="99" t="s">
        <v>50</v>
      </c>
      <c r="F3" s="83">
        <f ca="1">TODAY()</f>
        <v>42676</v>
      </c>
      <c r="G3" s="7"/>
    </row>
    <row r="4" spans="1:13" x14ac:dyDescent="0.2">
      <c r="A4" s="2"/>
      <c r="B4" s="18"/>
      <c r="C4" s="1"/>
      <c r="D4" s="17"/>
      <c r="E4" s="1"/>
      <c r="F4" s="1"/>
      <c r="G4" s="7"/>
    </row>
    <row r="5" spans="1:13" ht="11.25" customHeight="1" x14ac:dyDescent="0.2">
      <c r="A5" s="2"/>
      <c r="B5" s="18"/>
      <c r="C5" s="1"/>
      <c r="D5" s="1"/>
      <c r="E5" s="1"/>
      <c r="F5" s="1"/>
      <c r="G5" s="7"/>
    </row>
    <row r="6" spans="1:13" ht="11.25" customHeight="1" x14ac:dyDescent="0.2">
      <c r="A6" s="2"/>
      <c r="B6" s="18"/>
      <c r="C6" s="1"/>
      <c r="D6" s="1"/>
      <c r="E6" s="1"/>
      <c r="F6" s="1"/>
      <c r="G6" s="7"/>
    </row>
    <row r="7" spans="1:13" ht="20.100000000000001" customHeight="1" x14ac:dyDescent="0.2">
      <c r="A7" s="2"/>
      <c r="B7" s="191" t="s">
        <v>64</v>
      </c>
      <c r="C7" s="191"/>
      <c r="D7" s="191"/>
      <c r="E7" s="191"/>
      <c r="F7" s="191"/>
      <c r="G7" s="7"/>
    </row>
    <row r="8" spans="1:13" ht="20.100000000000001" customHeight="1" x14ac:dyDescent="0.2">
      <c r="A8" s="2"/>
      <c r="B8" s="191" t="s">
        <v>15</v>
      </c>
      <c r="C8" s="191"/>
      <c r="D8" s="191"/>
      <c r="E8" s="191"/>
      <c r="F8" s="191"/>
      <c r="G8" s="7"/>
    </row>
    <row r="9" spans="1:13" ht="20.100000000000001" customHeight="1" thickBot="1" x14ac:dyDescent="0.25">
      <c r="A9" s="2"/>
      <c r="B9" s="191" t="s">
        <v>218</v>
      </c>
      <c r="C9" s="191"/>
      <c r="D9" s="191"/>
      <c r="E9" s="191"/>
      <c r="F9" s="191"/>
      <c r="G9" s="7"/>
    </row>
    <row r="10" spans="1:13" x14ac:dyDescent="0.2">
      <c r="A10" s="2"/>
      <c r="B10" s="1"/>
      <c r="C10" s="1"/>
      <c r="D10" s="1"/>
      <c r="E10" s="1"/>
      <c r="F10" s="1"/>
      <c r="G10" s="7"/>
      <c r="I10" s="147" t="s">
        <v>68</v>
      </c>
      <c r="J10" s="148"/>
      <c r="K10" s="149"/>
      <c r="L10" s="148"/>
      <c r="M10" s="150"/>
    </row>
    <row r="11" spans="1:13" s="4" customFormat="1" ht="45" customHeight="1" x14ac:dyDescent="0.2">
      <c r="A11" s="2"/>
      <c r="B11" s="3" t="s">
        <v>49</v>
      </c>
      <c r="C11" s="175" t="str">
        <f>IF($C$15&gt;0,VLOOKUP($C$15,'Lista Proyectos'!$A$3:$K$32,3,0)," ")</f>
        <v xml:space="preserve"> </v>
      </c>
      <c r="D11" s="176"/>
      <c r="E11" s="176"/>
      <c r="F11" s="177"/>
      <c r="G11" s="7"/>
      <c r="I11" s="151" t="s">
        <v>72</v>
      </c>
      <c r="J11" s="171" t="s">
        <v>73</v>
      </c>
      <c r="K11" s="171"/>
      <c r="L11" s="171"/>
      <c r="M11" s="172"/>
    </row>
    <row r="12" spans="1:13" s="4" customFormat="1" ht="9.75" customHeight="1" x14ac:dyDescent="0.2">
      <c r="A12" s="2"/>
      <c r="B12" s="3"/>
      <c r="C12" s="87"/>
      <c r="D12" s="87"/>
      <c r="E12" s="87"/>
      <c r="F12" s="87"/>
      <c r="G12" s="7"/>
      <c r="I12" s="151"/>
      <c r="J12" s="152"/>
      <c r="K12" s="152"/>
      <c r="L12" s="152"/>
      <c r="M12" s="153"/>
    </row>
    <row r="13" spans="1:13" s="4" customFormat="1" ht="30.75" customHeight="1" x14ac:dyDescent="0.2">
      <c r="A13" s="2"/>
      <c r="B13" s="3" t="s">
        <v>43</v>
      </c>
      <c r="C13" s="175" t="str">
        <f>IF($C$15&gt;0,VLOOKUP($C$15,'Lista Proyectos'!$A$3:$K$32,4,0)," ")</f>
        <v xml:space="preserve"> </v>
      </c>
      <c r="D13" s="176"/>
      <c r="E13" s="176"/>
      <c r="F13" s="177"/>
      <c r="G13" s="7"/>
      <c r="I13" s="151" t="s">
        <v>74</v>
      </c>
      <c r="J13" s="171" t="s">
        <v>75</v>
      </c>
      <c r="K13" s="171"/>
      <c r="L13" s="171"/>
      <c r="M13" s="172"/>
    </row>
    <row r="14" spans="1:13" s="4" customFormat="1" ht="9.75" customHeight="1" x14ac:dyDescent="0.2">
      <c r="A14" s="2"/>
      <c r="B14" s="3"/>
      <c r="C14" s="87"/>
      <c r="D14" s="87"/>
      <c r="E14" s="87"/>
      <c r="F14" s="87"/>
      <c r="G14" s="7"/>
      <c r="I14" s="151"/>
      <c r="J14" s="152"/>
      <c r="K14" s="152"/>
      <c r="L14" s="152"/>
      <c r="M14" s="153"/>
    </row>
    <row r="15" spans="1:13" s="4" customFormat="1" ht="25.5" customHeight="1" x14ac:dyDescent="0.2">
      <c r="A15" s="2"/>
      <c r="B15" s="3" t="s">
        <v>65</v>
      </c>
      <c r="C15" s="158"/>
      <c r="D15" s="98"/>
      <c r="E15" s="23" t="s">
        <v>23</v>
      </c>
      <c r="F15" s="78" t="str">
        <f>IF($C$15&gt;0,VLOOKUP($C$15,'Lista Proyectos'!$A$3:$K$32,8,0)," ")</f>
        <v xml:space="preserve"> </v>
      </c>
      <c r="G15" s="7"/>
      <c r="I15" s="151" t="s">
        <v>76</v>
      </c>
      <c r="J15" s="171" t="s">
        <v>77</v>
      </c>
      <c r="K15" s="171"/>
      <c r="L15" s="171"/>
      <c r="M15" s="172"/>
    </row>
    <row r="16" spans="1:13" s="4" customFormat="1" ht="8.25" customHeight="1" thickBot="1" x14ac:dyDescent="0.25">
      <c r="A16" s="2"/>
      <c r="B16" s="1"/>
      <c r="C16" s="87"/>
      <c r="D16" s="97"/>
      <c r="E16" s="22"/>
      <c r="F16" s="1"/>
      <c r="G16" s="7"/>
      <c r="I16" s="154"/>
      <c r="J16" s="155"/>
      <c r="K16" s="155"/>
      <c r="L16" s="155"/>
      <c r="M16" s="156"/>
    </row>
    <row r="17" spans="1:7" s="4" customFormat="1" ht="28.5" customHeight="1" x14ac:dyDescent="0.2">
      <c r="A17" s="2"/>
      <c r="B17" s="3" t="s">
        <v>13</v>
      </c>
      <c r="C17" s="162" t="str">
        <f>IF($C$15&gt;0,VLOOKUP($C$15,'Lista Proyectos'!$A$3:$K$32,11,0)," ")</f>
        <v xml:space="preserve"> </v>
      </c>
      <c r="D17" s="163"/>
      <c r="E17" s="23" t="s">
        <v>24</v>
      </c>
      <c r="F17" s="79" t="str">
        <f>IF($C$15&gt;0,VLOOKUP($C$15,'Lista Proyectos'!$A$3:$K$32,9,0)," ")</f>
        <v xml:space="preserve"> </v>
      </c>
      <c r="G17" s="7"/>
    </row>
    <row r="18" spans="1:7" s="4" customFormat="1" ht="8.25" customHeight="1" x14ac:dyDescent="0.2">
      <c r="A18" s="2"/>
      <c r="B18" s="1"/>
      <c r="C18" s="87"/>
      <c r="D18" s="97"/>
      <c r="E18" s="22"/>
      <c r="F18" s="1"/>
      <c r="G18" s="7"/>
    </row>
    <row r="19" spans="1:7" s="4" customFormat="1" ht="20.25" customHeight="1" x14ac:dyDescent="0.2">
      <c r="A19" s="2"/>
      <c r="B19" s="3" t="s">
        <v>14</v>
      </c>
      <c r="C19" s="159"/>
      <c r="D19" s="97"/>
      <c r="E19" s="23" t="s">
        <v>25</v>
      </c>
      <c r="F19" s="79" t="str">
        <f>IF($C$15&gt;0,VLOOKUP($C$15,'Lista Proyectos'!$A$3:$K$32,10,0)," ")</f>
        <v xml:space="preserve"> </v>
      </c>
      <c r="G19" s="7"/>
    </row>
    <row r="20" spans="1:7" s="4" customFormat="1" x14ac:dyDescent="0.2">
      <c r="A20" s="2"/>
      <c r="B20" s="1"/>
      <c r="C20" s="87"/>
      <c r="D20" s="1"/>
      <c r="E20" s="1"/>
      <c r="F20" s="1"/>
      <c r="G20" s="7"/>
    </row>
    <row r="21" spans="1:7" ht="0.75" customHeight="1" x14ac:dyDescent="0.2">
      <c r="A21" s="2"/>
      <c r="B21" s="1"/>
      <c r="C21" s="1"/>
      <c r="D21" s="1"/>
      <c r="E21" s="1"/>
      <c r="F21" s="1"/>
      <c r="G21" s="7"/>
    </row>
    <row r="22" spans="1:7" s="13" customFormat="1" ht="30" customHeight="1" x14ac:dyDescent="0.2">
      <c r="A22" s="11"/>
      <c r="B22" s="10" t="s">
        <v>6</v>
      </c>
      <c r="C22" s="167" t="s">
        <v>7</v>
      </c>
      <c r="D22" s="168"/>
      <c r="E22" s="10" t="s">
        <v>58</v>
      </c>
      <c r="F22" s="10" t="s">
        <v>59</v>
      </c>
      <c r="G22" s="12"/>
    </row>
    <row r="23" spans="1:7" s="5" customFormat="1" ht="24" customHeight="1" x14ac:dyDescent="0.2">
      <c r="A23" s="8"/>
      <c r="B23" s="178" t="s">
        <v>29</v>
      </c>
      <c r="C23" s="196" t="s">
        <v>27</v>
      </c>
      <c r="D23" s="197"/>
      <c r="E23" s="33">
        <f>SUMIFS('Detalle Aportes'!$L$14:$L$23,'Detalle Aportes'!$M$14:$M$23,"Pecuniario",'Detalle Aportes'!$E$14:$E$23,'Resumen Declaración Aportes'!$C23)</f>
        <v>0</v>
      </c>
      <c r="F23" s="33">
        <f>SUMIFS('Detalle Aportes'!$L$14:$L$23,'Detalle Aportes'!$M$14:$M$23,"No Pecuniario",'Detalle Aportes'!$E$14:$E$23,'Resumen Declaración Aportes'!$C23)</f>
        <v>0</v>
      </c>
      <c r="G23" s="9"/>
    </row>
    <row r="24" spans="1:7" ht="24" customHeight="1" x14ac:dyDescent="0.2">
      <c r="A24" s="2"/>
      <c r="B24" s="179"/>
      <c r="C24" s="196" t="s">
        <v>28</v>
      </c>
      <c r="D24" s="197"/>
      <c r="E24" s="33">
        <f>SUMIFS('Detalle Aportes'!$L$14:$L$23,'Detalle Aportes'!$M$14:$M$23,"Pecuniario",'Detalle Aportes'!$E$14:$E$23,'Resumen Declaración Aportes'!$C24)</f>
        <v>0</v>
      </c>
      <c r="F24" s="33">
        <f>SUMIFS('Detalle Aportes'!$L$14:$L$23,'Detalle Aportes'!$M$14:$M$23,"No Pecuniario",'Detalle Aportes'!$E$14:$E$23,'Resumen Declaración Aportes'!$C24)</f>
        <v>0</v>
      </c>
      <c r="G24" s="7"/>
    </row>
    <row r="25" spans="1:7" ht="24" customHeight="1" x14ac:dyDescent="0.2">
      <c r="A25" s="2"/>
      <c r="B25" s="178" t="s">
        <v>30</v>
      </c>
      <c r="C25" s="196" t="s">
        <v>31</v>
      </c>
      <c r="D25" s="197"/>
      <c r="E25" s="33">
        <f>SUMIFS('Detalle Aportes'!$L$14:$L$23,'Detalle Aportes'!$M$14:$M$23,"Pecuniario",'Detalle Aportes'!$E$14:$E$23,'Resumen Declaración Aportes'!$C25)</f>
        <v>0</v>
      </c>
      <c r="F25" s="33">
        <f>SUMIFS('Detalle Aportes'!$L$14:$L$23,'Detalle Aportes'!$M$14:$M$23,"No Pecuniario",'Detalle Aportes'!$E$14:$E$23,'Resumen Declaración Aportes'!$C25)</f>
        <v>0</v>
      </c>
      <c r="G25" s="7"/>
    </row>
    <row r="26" spans="1:7" ht="24" customHeight="1" x14ac:dyDescent="0.2">
      <c r="A26" s="2"/>
      <c r="B26" s="180"/>
      <c r="C26" s="198" t="s">
        <v>32</v>
      </c>
      <c r="D26" s="199"/>
      <c r="E26" s="33">
        <f>SUMIFS('Detalle Aportes'!$L$14:$L$23,'Detalle Aportes'!$M$14:$M$23,"Pecuniario",'Detalle Aportes'!$E$14:$E$23,'Resumen Declaración Aportes'!$C26)</f>
        <v>0</v>
      </c>
      <c r="F26" s="33">
        <f>SUMIFS('Detalle Aportes'!$L$14:$L$23,'Detalle Aportes'!$M$14:$M$23,"No Pecuniario",'Detalle Aportes'!$E$14:$E$23,'Resumen Declaración Aportes'!$C26)</f>
        <v>0</v>
      </c>
      <c r="G26" s="7"/>
    </row>
    <row r="27" spans="1:7" ht="24" customHeight="1" x14ac:dyDescent="0.2">
      <c r="A27" s="2"/>
      <c r="B27" s="180"/>
      <c r="C27" s="196" t="s">
        <v>33</v>
      </c>
      <c r="D27" s="197"/>
      <c r="E27" s="33">
        <f>SUMIFS('Detalle Aportes'!$L$14:$L$23,'Detalle Aportes'!$M$14:$M$23,"Pecuniario",'Detalle Aportes'!$E$14:$E$23,'Resumen Declaración Aportes'!$C27)</f>
        <v>0</v>
      </c>
      <c r="F27" s="33">
        <f>SUMIFS('Detalle Aportes'!$L$14:$L$23,'Detalle Aportes'!$M$14:$M$23,"No Pecuniario",'Detalle Aportes'!$E$14:$E$23,'Resumen Declaración Aportes'!$C27)</f>
        <v>0</v>
      </c>
      <c r="G27" s="7"/>
    </row>
    <row r="28" spans="1:7" ht="24" customHeight="1" x14ac:dyDescent="0.2">
      <c r="A28" s="2"/>
      <c r="B28" s="179"/>
      <c r="C28" s="196" t="s">
        <v>34</v>
      </c>
      <c r="D28" s="197"/>
      <c r="E28" s="33">
        <f>SUMIFS('Detalle Aportes'!$L$14:$L$23,'Detalle Aportes'!$M$14:$M$23,"Pecuniario",'Detalle Aportes'!$E$14:$E$23,'Resumen Declaración Aportes'!$C28)</f>
        <v>0</v>
      </c>
      <c r="F28" s="33">
        <f>SUMIFS('Detalle Aportes'!$L$14:$L$23,'Detalle Aportes'!$M$14:$M$23,"No Pecuniario",'Detalle Aportes'!$E$14:$E$23,'Resumen Declaración Aportes'!$C28)</f>
        <v>0</v>
      </c>
      <c r="G28" s="7"/>
    </row>
    <row r="29" spans="1:7" ht="24" customHeight="1" x14ac:dyDescent="0.2">
      <c r="A29" s="2"/>
      <c r="B29" s="178" t="s">
        <v>36</v>
      </c>
      <c r="C29" s="196" t="s">
        <v>37</v>
      </c>
      <c r="D29" s="197"/>
      <c r="E29" s="33">
        <f>SUMIFS('Detalle Aportes'!$L$14:$L$23,'Detalle Aportes'!$M$14:$M$23,"Pecuniario",'Detalle Aportes'!$E$14:$E$23,'Resumen Declaración Aportes'!$C29)</f>
        <v>0</v>
      </c>
      <c r="F29" s="33">
        <f>SUMIFS('Detalle Aportes'!$L$14:$L$23,'Detalle Aportes'!$M$14:$M$23,"No Pecuniario",'Detalle Aportes'!$E$14:$E$23,'Resumen Declaración Aportes'!$C29)</f>
        <v>0</v>
      </c>
      <c r="G29" s="7"/>
    </row>
    <row r="30" spans="1:7" s="5" customFormat="1" ht="24" customHeight="1" x14ac:dyDescent="0.2">
      <c r="A30" s="8"/>
      <c r="B30" s="179"/>
      <c r="C30" s="196" t="s">
        <v>38</v>
      </c>
      <c r="D30" s="197"/>
      <c r="E30" s="33">
        <f>SUMIFS('Detalle Aportes'!$L$14:$L$23,'Detalle Aportes'!$M$14:$M$23,"Pecuniario",'Detalle Aportes'!$E$14:$E$23,'Resumen Declaración Aportes'!$C30)</f>
        <v>0</v>
      </c>
      <c r="F30" s="33">
        <f>SUMIFS('Detalle Aportes'!$L$14:$L$23,'Detalle Aportes'!$M$14:$M$23,"No Pecuniario",'Detalle Aportes'!$E$14:$E$23,'Resumen Declaración Aportes'!$C30)</f>
        <v>0</v>
      </c>
      <c r="G30" s="9"/>
    </row>
    <row r="31" spans="1:7" ht="24" customHeight="1" x14ac:dyDescent="0.2">
      <c r="A31" s="2"/>
      <c r="B31" s="164"/>
      <c r="C31" s="169" t="s">
        <v>61</v>
      </c>
      <c r="D31" s="170"/>
      <c r="E31" s="34">
        <f>IF($C$15&gt;0,VLOOKUP($C$15,'Lista Proyectos'!$A$3:$K$32,6,0),0)</f>
        <v>0</v>
      </c>
      <c r="F31" s="34">
        <f>IF($C$15&gt;0,VLOOKUP($C$15,'Lista Proyectos'!$A$3:$K$32,7,0),0)</f>
        <v>0</v>
      </c>
      <c r="G31" s="7"/>
    </row>
    <row r="32" spans="1:7" ht="24" customHeight="1" x14ac:dyDescent="0.2">
      <c r="A32" s="2"/>
      <c r="B32" s="165"/>
      <c r="C32" s="169" t="s">
        <v>60</v>
      </c>
      <c r="D32" s="170"/>
      <c r="E32" s="34">
        <f>SUM(E23:E30)</f>
        <v>0</v>
      </c>
      <c r="F32" s="34">
        <f>SUM(F23:F30)</f>
        <v>0</v>
      </c>
      <c r="G32" s="7"/>
    </row>
    <row r="33" spans="1:7" ht="24" customHeight="1" x14ac:dyDescent="0.2">
      <c r="A33" s="2"/>
      <c r="B33" s="165"/>
      <c r="C33" s="169" t="s">
        <v>222</v>
      </c>
      <c r="D33" s="170"/>
      <c r="E33" s="34">
        <f>E31-E32</f>
        <v>0</v>
      </c>
      <c r="F33" s="34">
        <f>F31-F32</f>
        <v>0</v>
      </c>
      <c r="G33" s="7"/>
    </row>
    <row r="34" spans="1:7" ht="24" customHeight="1" x14ac:dyDescent="0.2">
      <c r="A34" s="2"/>
      <c r="B34" s="166"/>
      <c r="C34" s="169" t="s">
        <v>223</v>
      </c>
      <c r="D34" s="170"/>
      <c r="E34" s="35">
        <f>+IF(E31&gt;0,E33/E31,0)</f>
        <v>0</v>
      </c>
      <c r="F34" s="35">
        <f>+IF(F31&gt;0,F33/F31,0)</f>
        <v>0</v>
      </c>
      <c r="G34" s="7"/>
    </row>
    <row r="35" spans="1:7" x14ac:dyDescent="0.2">
      <c r="A35" s="2"/>
      <c r="B35" s="1"/>
      <c r="C35" s="1"/>
      <c r="D35" s="1"/>
      <c r="E35" s="1"/>
      <c r="F35" s="1"/>
      <c r="G35" s="7"/>
    </row>
    <row r="36" spans="1:7" s="4" customFormat="1" ht="21.75" customHeight="1" x14ac:dyDescent="0.2">
      <c r="A36" s="110"/>
      <c r="B36" s="173" t="s">
        <v>220</v>
      </c>
      <c r="C36" s="173"/>
      <c r="D36" s="173"/>
      <c r="E36" s="173"/>
      <c r="F36" s="173"/>
      <c r="G36" s="109"/>
    </row>
    <row r="37" spans="1:7" s="4" customFormat="1" ht="29.25" customHeight="1" x14ac:dyDescent="0.2">
      <c r="A37" s="110"/>
      <c r="B37" s="174" t="s">
        <v>221</v>
      </c>
      <c r="C37" s="174"/>
      <c r="D37" s="174"/>
      <c r="E37" s="174"/>
      <c r="F37" s="174"/>
      <c r="G37" s="109"/>
    </row>
    <row r="38" spans="1:7" x14ac:dyDescent="0.2">
      <c r="A38" s="2"/>
      <c r="B38" s="1"/>
      <c r="C38" s="1"/>
      <c r="D38" s="1"/>
      <c r="E38" s="1"/>
      <c r="F38" s="1"/>
      <c r="G38" s="7"/>
    </row>
    <row r="39" spans="1:7" x14ac:dyDescent="0.2">
      <c r="A39" s="2"/>
      <c r="B39" s="1"/>
      <c r="C39" s="1"/>
      <c r="D39" s="1"/>
      <c r="E39" s="1"/>
      <c r="F39" s="1"/>
      <c r="G39" s="7"/>
    </row>
    <row r="40" spans="1:7" x14ac:dyDescent="0.2">
      <c r="A40" s="2"/>
      <c r="B40" s="1"/>
      <c r="C40" s="1"/>
      <c r="D40" s="1"/>
      <c r="E40" s="19"/>
      <c r="F40" s="19"/>
      <c r="G40" s="7"/>
    </row>
    <row r="41" spans="1:7" x14ac:dyDescent="0.2">
      <c r="A41" s="2"/>
      <c r="B41" s="1"/>
      <c r="C41" s="1"/>
      <c r="D41" s="1"/>
      <c r="E41" s="1"/>
      <c r="F41" s="1"/>
      <c r="G41" s="7"/>
    </row>
    <row r="42" spans="1:7" ht="15" customHeight="1" x14ac:dyDescent="0.2">
      <c r="A42" s="2"/>
      <c r="B42" s="86" t="str">
        <f>IF($C$15&gt;0,VLOOKUP($C$15,'Lista Proyectos'!$A$3:$K$32,2,0)," ")</f>
        <v xml:space="preserve"> </v>
      </c>
      <c r="C42" s="1"/>
      <c r="D42" s="20"/>
      <c r="E42" s="100"/>
      <c r="F42" s="192" t="s">
        <v>219</v>
      </c>
      <c r="G42" s="7"/>
    </row>
    <row r="43" spans="1:7" ht="15" customHeight="1" x14ac:dyDescent="0.2">
      <c r="A43" s="2"/>
      <c r="B43" s="87" t="s">
        <v>82</v>
      </c>
      <c r="C43" s="1"/>
      <c r="D43" s="97"/>
      <c r="E43" s="100"/>
      <c r="F43" s="193"/>
      <c r="G43" s="7"/>
    </row>
    <row r="44" spans="1:7" x14ac:dyDescent="0.2">
      <c r="A44" s="110"/>
      <c r="B44" s="97"/>
      <c r="C44" s="97"/>
      <c r="D44" s="97"/>
      <c r="E44" s="97"/>
      <c r="F44" s="97"/>
      <c r="G44" s="111"/>
    </row>
    <row r="45" spans="1:7" ht="9" customHeight="1" x14ac:dyDescent="0.2">
      <c r="A45" s="110"/>
      <c r="B45" s="97"/>
      <c r="C45" s="97"/>
      <c r="D45" s="97"/>
      <c r="E45" s="97"/>
      <c r="F45" s="97"/>
      <c r="G45" s="111"/>
    </row>
    <row r="46" spans="1:7" ht="15.75" customHeight="1" x14ac:dyDescent="0.2">
      <c r="A46" s="110"/>
      <c r="B46" s="97"/>
      <c r="C46" s="97"/>
      <c r="D46" s="115" t="str">
        <f>IF($C$15&gt;0,VLOOKUP($C$15,'Lista Proyectos'!$A$3:$L$32,12,0)," ")</f>
        <v xml:space="preserve"> </v>
      </c>
      <c r="E46" s="97"/>
      <c r="F46" s="97"/>
      <c r="G46" s="111"/>
    </row>
    <row r="47" spans="1:7" ht="15.75" customHeight="1" x14ac:dyDescent="0.2">
      <c r="A47" s="110"/>
      <c r="B47" s="97"/>
      <c r="C47" s="97"/>
      <c r="D47" s="87" t="s">
        <v>51</v>
      </c>
      <c r="E47" s="97"/>
      <c r="F47" s="97"/>
      <c r="G47" s="111"/>
    </row>
    <row r="48" spans="1:7" ht="12" customHeight="1" thickBot="1" x14ac:dyDescent="0.25">
      <c r="A48" s="112"/>
      <c r="B48" s="113"/>
      <c r="C48" s="113"/>
      <c r="D48" s="113"/>
      <c r="E48" s="113"/>
      <c r="F48" s="113"/>
      <c r="G48" s="114"/>
    </row>
  </sheetData>
  <sheetProtection algorithmName="SHA-512" hashValue="Fl4YYrGmi0cahE6lyOsn4HTopDNQXyjFY7LzRpihgnOqAG7Y5jfG7ScOm9NQGiUzz/Qx/REzIWzCmT/sghSPbQ==" saltValue="RtWl1LF7p4ry2UAiuFsIgw==" spinCount="100000" sheet="1" objects="1" scenarios="1"/>
  <mergeCells count="29">
    <mergeCell ref="F42:F43"/>
    <mergeCell ref="C23:D23"/>
    <mergeCell ref="C24:D24"/>
    <mergeCell ref="C25:D25"/>
    <mergeCell ref="C26:D26"/>
    <mergeCell ref="C27:D27"/>
    <mergeCell ref="C28:D28"/>
    <mergeCell ref="C29:D29"/>
    <mergeCell ref="C30:D30"/>
    <mergeCell ref="J11:M11"/>
    <mergeCell ref="J13:M13"/>
    <mergeCell ref="J15:M15"/>
    <mergeCell ref="B36:F36"/>
    <mergeCell ref="B37:F37"/>
    <mergeCell ref="C11:F11"/>
    <mergeCell ref="C13:F13"/>
    <mergeCell ref="B23:B24"/>
    <mergeCell ref="B25:B28"/>
    <mergeCell ref="B29:B30"/>
    <mergeCell ref="C31:D31"/>
    <mergeCell ref="C32:D32"/>
    <mergeCell ref="B7:F7"/>
    <mergeCell ref="B8:F8"/>
    <mergeCell ref="B9:F9"/>
    <mergeCell ref="C17:D17"/>
    <mergeCell ref="B31:B34"/>
    <mergeCell ref="C22:D22"/>
    <mergeCell ref="C33:D33"/>
    <mergeCell ref="C34:D34"/>
  </mergeCells>
  <phoneticPr fontId="0" type="noConversion"/>
  <printOptions horizontalCentered="1"/>
  <pageMargins left="0" right="0" top="0.59055118110236227" bottom="0.59055118110236227" header="0" footer="0.19685039370078741"/>
  <pageSetup scale="80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Proyectos'!$A$3:$A$32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1"/>
  <sheetViews>
    <sheetView zoomScale="85" zoomScaleNormal="85" workbookViewId="0">
      <selection activeCell="I14" sqref="I14"/>
    </sheetView>
  </sheetViews>
  <sheetFormatPr baseColWidth="10" defaultColWidth="0" defaultRowHeight="12.75" x14ac:dyDescent="0.2"/>
  <cols>
    <col min="1" max="1" width="2.28515625" style="36" customWidth="1"/>
    <col min="2" max="2" width="2.5703125" style="36" customWidth="1"/>
    <col min="3" max="3" width="6.28515625" style="141" customWidth="1"/>
    <col min="4" max="4" width="17.28515625" style="36" customWidth="1"/>
    <col min="5" max="5" width="30" style="36" customWidth="1"/>
    <col min="6" max="6" width="15.140625" style="36" customWidth="1"/>
    <col min="7" max="7" width="22.5703125" style="36" customWidth="1"/>
    <col min="8" max="8" width="41.85546875" style="36" customWidth="1"/>
    <col min="9" max="9" width="16.42578125" style="36" customWidth="1"/>
    <col min="10" max="10" width="12.42578125" style="36" customWidth="1"/>
    <col min="11" max="11" width="12" style="36" customWidth="1"/>
    <col min="12" max="12" width="15.5703125" style="36" customWidth="1"/>
    <col min="13" max="13" width="11.140625" style="36" customWidth="1"/>
    <col min="14" max="14" width="3" style="36" customWidth="1"/>
    <col min="15" max="15" width="3.7109375" style="36" customWidth="1"/>
    <col min="16" max="16" width="15.7109375" style="37" customWidth="1"/>
    <col min="17" max="18" width="11.42578125" style="36" customWidth="1"/>
    <col min="19" max="16384" width="11.42578125" style="36" hidden="1"/>
  </cols>
  <sheetData>
    <row r="1" spans="2:16" ht="13.5" thickBot="1" x14ac:dyDescent="0.25"/>
    <row r="2" spans="2:16" ht="20.25" customHeight="1" x14ac:dyDescent="0.2">
      <c r="B2" s="38"/>
      <c r="C2" s="142"/>
      <c r="D2" s="39"/>
      <c r="E2" s="39"/>
      <c r="F2" s="40"/>
      <c r="G2" s="39"/>
      <c r="H2" s="39"/>
      <c r="I2" s="41"/>
      <c r="J2" s="41"/>
      <c r="K2" s="41"/>
      <c r="L2" s="39"/>
      <c r="M2" s="39"/>
      <c r="N2" s="42"/>
      <c r="O2" s="43"/>
      <c r="P2" s="44"/>
    </row>
    <row r="3" spans="2:16" ht="20.25" customHeight="1" x14ac:dyDescent="0.2">
      <c r="B3" s="43"/>
      <c r="C3" s="140"/>
      <c r="D3" s="45"/>
      <c r="E3" s="45"/>
      <c r="F3" s="46"/>
      <c r="G3" s="3" t="s">
        <v>15</v>
      </c>
      <c r="H3" s="102"/>
      <c r="I3" s="103"/>
      <c r="J3" s="104"/>
      <c r="K3" s="105" t="s">
        <v>48</v>
      </c>
      <c r="L3" s="120">
        <f ca="1">+'Resumen Declaración Aportes'!F3</f>
        <v>42676</v>
      </c>
      <c r="M3" s="45"/>
      <c r="N3" s="48"/>
      <c r="O3" s="49"/>
      <c r="P3" s="45"/>
    </row>
    <row r="4" spans="2:16" ht="20.25" customHeight="1" x14ac:dyDescent="0.2">
      <c r="B4" s="43"/>
      <c r="C4" s="117"/>
      <c r="D4" s="44"/>
      <c r="E4" s="44"/>
      <c r="F4" s="50"/>
      <c r="G4" s="181" t="s">
        <v>218</v>
      </c>
      <c r="H4" s="181"/>
      <c r="I4" s="181"/>
      <c r="J4" s="106"/>
      <c r="K4" s="106"/>
      <c r="L4" s="101"/>
      <c r="M4" s="44"/>
      <c r="N4" s="52"/>
      <c r="O4" s="43"/>
      <c r="P4" s="50"/>
    </row>
    <row r="5" spans="2:16" ht="20.25" customHeight="1" x14ac:dyDescent="0.2">
      <c r="B5" s="43"/>
      <c r="C5" s="117"/>
      <c r="D5" s="44"/>
      <c r="E5" s="44"/>
      <c r="F5" s="50"/>
      <c r="G5" s="107" t="s">
        <v>45</v>
      </c>
      <c r="H5" s="118">
        <f>+'Resumen Declaración Aportes'!C15</f>
        <v>0</v>
      </c>
      <c r="I5" s="105" t="s">
        <v>44</v>
      </c>
      <c r="J5" s="119">
        <f>+'Resumen Declaración Aportes'!C19</f>
        <v>0</v>
      </c>
      <c r="K5" s="106"/>
      <c r="L5" s="101"/>
      <c r="M5" s="44"/>
      <c r="N5" s="52"/>
      <c r="O5" s="43"/>
      <c r="P5" s="50"/>
    </row>
    <row r="6" spans="2:16" ht="20.25" customHeight="1" x14ac:dyDescent="0.2">
      <c r="B6" s="43"/>
      <c r="C6" s="123"/>
      <c r="D6" s="53"/>
      <c r="E6" s="53"/>
      <c r="F6" s="54"/>
      <c r="G6" s="107" t="s">
        <v>46</v>
      </c>
      <c r="H6" s="118" t="str">
        <f>+'Resumen Declaración Aportes'!C17</f>
        <v xml:space="preserve"> </v>
      </c>
      <c r="I6" s="107" t="s">
        <v>47</v>
      </c>
      <c r="J6" s="119">
        <v>1</v>
      </c>
      <c r="K6" s="106"/>
      <c r="L6" s="102"/>
      <c r="M6" s="44"/>
      <c r="N6" s="52"/>
      <c r="O6" s="43"/>
      <c r="P6" s="54"/>
    </row>
    <row r="7" spans="2:16" ht="18" customHeight="1" thickBot="1" x14ac:dyDescent="0.25">
      <c r="B7" s="43"/>
      <c r="C7" s="117"/>
      <c r="I7" s="47"/>
      <c r="J7" s="47"/>
      <c r="K7" s="47"/>
      <c r="L7" s="47"/>
      <c r="N7" s="56"/>
      <c r="O7" s="57"/>
      <c r="P7" s="58"/>
    </row>
    <row r="8" spans="2:16" ht="18" customHeight="1" x14ac:dyDescent="0.2">
      <c r="B8" s="43"/>
      <c r="C8" s="123"/>
      <c r="D8" s="124" t="s">
        <v>68</v>
      </c>
      <c r="E8" s="125"/>
      <c r="F8" s="126"/>
      <c r="G8" s="127"/>
      <c r="H8" s="128"/>
      <c r="I8" s="116"/>
      <c r="J8" s="129"/>
      <c r="K8" s="130"/>
      <c r="L8" s="50"/>
      <c r="N8" s="56"/>
      <c r="P8" s="36"/>
    </row>
    <row r="9" spans="2:16" ht="18" customHeight="1" x14ac:dyDescent="0.2">
      <c r="B9" s="43"/>
      <c r="C9" s="123"/>
      <c r="D9" s="131" t="s">
        <v>78</v>
      </c>
      <c r="E9" s="157"/>
      <c r="F9" s="133"/>
      <c r="G9" s="134"/>
      <c r="H9" s="135"/>
      <c r="I9" s="116"/>
      <c r="J9" s="129"/>
      <c r="K9" s="130"/>
      <c r="L9" s="50"/>
      <c r="N9" s="56"/>
      <c r="P9" s="36"/>
    </row>
    <row r="10" spans="2:16" ht="18" customHeight="1" x14ac:dyDescent="0.2">
      <c r="B10" s="43"/>
      <c r="C10" s="123"/>
      <c r="D10" s="131" t="s">
        <v>79</v>
      </c>
      <c r="E10" s="132"/>
      <c r="F10" s="133"/>
      <c r="G10" s="134"/>
      <c r="H10" s="135"/>
      <c r="I10" s="116"/>
      <c r="J10" s="129"/>
      <c r="K10" s="130"/>
      <c r="L10" s="50"/>
      <c r="N10" s="56"/>
      <c r="P10" s="36"/>
    </row>
    <row r="11" spans="2:16" ht="18" customHeight="1" thickBot="1" x14ac:dyDescent="0.25">
      <c r="B11" s="43"/>
      <c r="C11" s="117"/>
      <c r="D11" s="136" t="s">
        <v>80</v>
      </c>
      <c r="E11" s="137"/>
      <c r="F11" s="137"/>
      <c r="G11" s="137"/>
      <c r="H11" s="138"/>
      <c r="I11" s="47"/>
      <c r="J11" s="47"/>
      <c r="K11" s="47"/>
      <c r="L11" s="47"/>
      <c r="N11" s="56"/>
      <c r="P11" s="36"/>
    </row>
    <row r="12" spans="2:16" ht="18" customHeight="1" thickBot="1" x14ac:dyDescent="0.25">
      <c r="B12" s="43"/>
      <c r="C12" s="117"/>
      <c r="I12" s="47"/>
      <c r="J12" s="47"/>
      <c r="K12" s="47"/>
      <c r="L12" s="47"/>
      <c r="N12" s="56"/>
      <c r="O12" s="57"/>
      <c r="P12" s="58"/>
    </row>
    <row r="13" spans="2:16" s="61" customFormat="1" ht="53.25" customHeight="1" thickBot="1" x14ac:dyDescent="0.25">
      <c r="B13" s="59"/>
      <c r="C13" s="139" t="s">
        <v>8</v>
      </c>
      <c r="D13" s="77" t="s">
        <v>10</v>
      </c>
      <c r="E13" s="77" t="s">
        <v>9</v>
      </c>
      <c r="F13" s="77" t="s">
        <v>0</v>
      </c>
      <c r="G13" s="77" t="s">
        <v>1</v>
      </c>
      <c r="H13" s="77" t="s">
        <v>4</v>
      </c>
      <c r="I13" s="77" t="s">
        <v>5</v>
      </c>
      <c r="J13" s="77" t="s">
        <v>3</v>
      </c>
      <c r="K13" s="77" t="s">
        <v>2</v>
      </c>
      <c r="L13" s="89" t="s">
        <v>71</v>
      </c>
      <c r="M13" s="88" t="s">
        <v>55</v>
      </c>
      <c r="N13" s="60"/>
      <c r="O13" s="59"/>
    </row>
    <row r="14" spans="2:16" ht="29.25" customHeight="1" x14ac:dyDescent="0.2">
      <c r="B14" s="43"/>
      <c r="C14" s="143">
        <v>1</v>
      </c>
      <c r="D14" s="80" t="str">
        <f>IF(E14&gt;0,VLOOKUP(E14,Listas!$B$3:$C$10,2,0)," ")</f>
        <v xml:space="preserve"> </v>
      </c>
      <c r="E14" s="90"/>
      <c r="F14" s="62"/>
      <c r="G14" s="63"/>
      <c r="H14" s="63"/>
      <c r="I14" s="63"/>
      <c r="J14" s="62"/>
      <c r="K14" s="64"/>
      <c r="L14" s="91"/>
      <c r="M14" s="94"/>
      <c r="N14" s="52"/>
      <c r="O14" s="43"/>
      <c r="P14" s="36"/>
    </row>
    <row r="15" spans="2:16" ht="29.25" customHeight="1" x14ac:dyDescent="0.2">
      <c r="B15" s="43"/>
      <c r="C15" s="143">
        <v>2</v>
      </c>
      <c r="D15" s="81" t="str">
        <f>IF(E15&gt;0,VLOOKUP(E15,Listas!$B$3:$C$10,2,0)," ")</f>
        <v xml:space="preserve"> </v>
      </c>
      <c r="E15" s="90"/>
      <c r="F15" s="65"/>
      <c r="G15" s="66"/>
      <c r="H15" s="66"/>
      <c r="I15" s="66"/>
      <c r="J15" s="65"/>
      <c r="K15" s="67"/>
      <c r="L15" s="92"/>
      <c r="M15" s="95"/>
      <c r="N15" s="52"/>
      <c r="O15" s="43"/>
      <c r="P15" s="36"/>
    </row>
    <row r="16" spans="2:16" ht="29.25" customHeight="1" x14ac:dyDescent="0.2">
      <c r="B16" s="43"/>
      <c r="C16" s="143">
        <v>3</v>
      </c>
      <c r="D16" s="81" t="str">
        <f>IF(E16&gt;0,VLOOKUP(E16,Listas!$B$3:$C$10,2,0)," ")</f>
        <v xml:space="preserve"> </v>
      </c>
      <c r="E16" s="90"/>
      <c r="F16" s="65"/>
      <c r="G16" s="146"/>
      <c r="H16" s="66"/>
      <c r="I16" s="66"/>
      <c r="J16" s="65"/>
      <c r="K16" s="67"/>
      <c r="L16" s="92"/>
      <c r="M16" s="95"/>
      <c r="N16" s="52"/>
      <c r="O16" s="43"/>
      <c r="P16" s="36"/>
    </row>
    <row r="17" spans="2:17" ht="29.25" customHeight="1" x14ac:dyDescent="0.2">
      <c r="B17" s="43"/>
      <c r="C17" s="143">
        <v>4</v>
      </c>
      <c r="D17" s="81" t="str">
        <f>IF(E17&gt;0,VLOOKUP(E17,Listas!$B$3:$C$10,2,0)," ")</f>
        <v xml:space="preserve"> </v>
      </c>
      <c r="E17" s="90"/>
      <c r="F17" s="65"/>
      <c r="G17" s="66"/>
      <c r="H17" s="66"/>
      <c r="I17" s="66"/>
      <c r="J17" s="65"/>
      <c r="K17" s="67"/>
      <c r="L17" s="92"/>
      <c r="M17" s="95"/>
      <c r="N17" s="52"/>
      <c r="O17" s="43"/>
      <c r="P17" s="36"/>
    </row>
    <row r="18" spans="2:17" ht="29.25" customHeight="1" x14ac:dyDescent="0.2">
      <c r="B18" s="43"/>
      <c r="C18" s="143">
        <v>5</v>
      </c>
      <c r="D18" s="81" t="str">
        <f>IF(E18&gt;0,VLOOKUP(E18,Listas!$B$3:$C$10,2,0)," ")</f>
        <v xml:space="preserve"> </v>
      </c>
      <c r="E18" s="90"/>
      <c r="F18" s="65"/>
      <c r="G18" s="66"/>
      <c r="H18" s="66"/>
      <c r="I18" s="66"/>
      <c r="J18" s="65"/>
      <c r="K18" s="67"/>
      <c r="L18" s="92"/>
      <c r="M18" s="95"/>
      <c r="N18" s="52"/>
      <c r="O18" s="43"/>
      <c r="P18" s="36"/>
    </row>
    <row r="19" spans="2:17" ht="29.25" customHeight="1" x14ac:dyDescent="0.2">
      <c r="B19" s="43"/>
      <c r="C19" s="143">
        <v>6</v>
      </c>
      <c r="D19" s="81" t="str">
        <f>IF(E19&gt;0,VLOOKUP(E19,Listas!$B$3:$C$10,2,0)," ")</f>
        <v xml:space="preserve"> </v>
      </c>
      <c r="E19" s="90"/>
      <c r="F19" s="65"/>
      <c r="G19" s="66"/>
      <c r="H19" s="66"/>
      <c r="I19" s="66"/>
      <c r="J19" s="65"/>
      <c r="K19" s="67"/>
      <c r="L19" s="92"/>
      <c r="M19" s="95"/>
      <c r="N19" s="52"/>
      <c r="O19" s="43"/>
      <c r="P19" s="36"/>
    </row>
    <row r="20" spans="2:17" ht="29.25" customHeight="1" x14ac:dyDescent="0.2">
      <c r="B20" s="43"/>
      <c r="C20" s="143">
        <v>7</v>
      </c>
      <c r="D20" s="81" t="str">
        <f>IF(E20&gt;0,VLOOKUP(E20,Listas!$B$3:$C$10,2,0)," ")</f>
        <v xml:space="preserve"> </v>
      </c>
      <c r="E20" s="90"/>
      <c r="F20" s="65"/>
      <c r="G20" s="66"/>
      <c r="H20" s="66"/>
      <c r="I20" s="66"/>
      <c r="J20" s="65"/>
      <c r="K20" s="67"/>
      <c r="L20" s="92"/>
      <c r="M20" s="95"/>
      <c r="N20" s="52"/>
      <c r="O20" s="43"/>
      <c r="P20" s="36"/>
    </row>
    <row r="21" spans="2:17" ht="29.25" customHeight="1" x14ac:dyDescent="0.2">
      <c r="B21" s="43"/>
      <c r="C21" s="143">
        <v>8</v>
      </c>
      <c r="D21" s="81" t="str">
        <f>IF(E21&gt;0,VLOOKUP(E21,Listas!$B$3:$C$10,2,0)," ")</f>
        <v xml:space="preserve"> </v>
      </c>
      <c r="E21" s="90"/>
      <c r="F21" s="65"/>
      <c r="G21" s="66"/>
      <c r="H21" s="66"/>
      <c r="I21" s="66"/>
      <c r="J21" s="65"/>
      <c r="K21" s="67"/>
      <c r="L21" s="92"/>
      <c r="M21" s="95"/>
      <c r="N21" s="52"/>
      <c r="O21" s="43"/>
      <c r="P21" s="36"/>
    </row>
    <row r="22" spans="2:17" ht="29.25" customHeight="1" x14ac:dyDescent="0.2">
      <c r="B22" s="43"/>
      <c r="C22" s="143">
        <v>9</v>
      </c>
      <c r="D22" s="81" t="str">
        <f>IF(E22&gt;0,VLOOKUP(E22,Listas!$B$3:$C$10,2,0)," ")</f>
        <v xml:space="preserve"> </v>
      </c>
      <c r="E22" s="90"/>
      <c r="F22" s="65"/>
      <c r="G22" s="66"/>
      <c r="H22" s="66"/>
      <c r="I22" s="66"/>
      <c r="J22" s="65"/>
      <c r="K22" s="67"/>
      <c r="L22" s="92"/>
      <c r="M22" s="95"/>
      <c r="N22" s="52"/>
      <c r="O22" s="43"/>
      <c r="P22" s="36"/>
    </row>
    <row r="23" spans="2:17" ht="29.25" customHeight="1" thickBot="1" x14ac:dyDescent="0.25">
      <c r="B23" s="43"/>
      <c r="C23" s="144">
        <v>10</v>
      </c>
      <c r="D23" s="82" t="str">
        <f>IF(E23&gt;0,VLOOKUP(E23,Listas!$B$3:$C$10,2,0)," ")</f>
        <v xml:space="preserve"> </v>
      </c>
      <c r="E23" s="68"/>
      <c r="F23" s="69"/>
      <c r="G23" s="68"/>
      <c r="H23" s="68"/>
      <c r="I23" s="68"/>
      <c r="J23" s="69"/>
      <c r="K23" s="70"/>
      <c r="L23" s="93"/>
      <c r="M23" s="96"/>
      <c r="N23" s="52"/>
      <c r="O23" s="43"/>
      <c r="P23" s="36"/>
    </row>
    <row r="24" spans="2:17" ht="36" customHeight="1" thickBot="1" x14ac:dyDescent="0.25">
      <c r="B24" s="43"/>
      <c r="C24" s="117"/>
      <c r="D24" s="184"/>
      <c r="E24" s="184"/>
      <c r="F24" s="44"/>
      <c r="G24" s="44"/>
      <c r="H24" s="44"/>
      <c r="I24" s="44"/>
      <c r="J24" s="44"/>
      <c r="K24" s="121" t="s">
        <v>11</v>
      </c>
      <c r="L24" s="122">
        <f>SUM(L14:L23)</f>
        <v>0</v>
      </c>
      <c r="N24" s="52"/>
      <c r="O24" s="43"/>
      <c r="P24" s="44"/>
    </row>
    <row r="25" spans="2:17" ht="24.95" customHeight="1" x14ac:dyDescent="0.2">
      <c r="B25" s="43"/>
      <c r="C25" s="117"/>
      <c r="D25" s="51"/>
      <c r="E25" s="51"/>
      <c r="F25" s="44"/>
      <c r="G25" s="44"/>
      <c r="H25" s="44"/>
      <c r="I25" s="44"/>
      <c r="J25" s="44"/>
      <c r="K25" s="44"/>
      <c r="L25" s="44"/>
      <c r="M25" s="44"/>
      <c r="N25" s="52"/>
      <c r="O25" s="71"/>
      <c r="P25" s="72"/>
    </row>
    <row r="26" spans="2:17" ht="24.95" customHeight="1" x14ac:dyDescent="0.2">
      <c r="B26" s="43"/>
      <c r="C26" s="117"/>
      <c r="D26" s="84"/>
      <c r="E26" s="84"/>
      <c r="F26" s="44"/>
      <c r="G26" s="44"/>
      <c r="H26" s="44"/>
      <c r="I26" s="44"/>
      <c r="J26" s="44"/>
      <c r="K26" s="44"/>
      <c r="L26" s="44"/>
      <c r="M26" s="44"/>
      <c r="N26" s="52"/>
      <c r="O26" s="71"/>
      <c r="P26" s="72"/>
    </row>
    <row r="27" spans="2:17" ht="24.95" customHeight="1" x14ac:dyDescent="0.2">
      <c r="B27" s="43"/>
      <c r="C27" s="117"/>
      <c r="F27" s="50"/>
      <c r="G27" s="44"/>
      <c r="H27" s="44"/>
      <c r="I27" s="44"/>
      <c r="J27" s="44"/>
      <c r="K27" s="44"/>
      <c r="L27" s="44"/>
      <c r="M27" s="44"/>
      <c r="N27" s="52"/>
      <c r="O27" s="71"/>
      <c r="P27" s="72"/>
    </row>
    <row r="28" spans="2:17" ht="18.75" customHeight="1" x14ac:dyDescent="0.2">
      <c r="B28" s="43"/>
      <c r="C28" s="117"/>
      <c r="D28" s="185" t="str">
        <f>+'Resumen Declaración Aportes'!B42</f>
        <v xml:space="preserve"> </v>
      </c>
      <c r="E28" s="185"/>
      <c r="F28" s="44"/>
      <c r="H28" s="194" t="str">
        <f>+'Resumen Declaración Aportes'!F42</f>
        <v>Nombre y Firma
Representante Institucional</v>
      </c>
      <c r="I28" s="44"/>
      <c r="J28" s="44"/>
      <c r="K28" s="186" t="str">
        <f>+'Resumen Declaración Aportes'!D46</f>
        <v xml:space="preserve"> </v>
      </c>
      <c r="L28" s="186"/>
      <c r="M28" s="54"/>
      <c r="N28" s="52"/>
      <c r="O28" s="43"/>
      <c r="P28" s="73"/>
    </row>
    <row r="29" spans="2:17" ht="18.75" customHeight="1" x14ac:dyDescent="0.2">
      <c r="B29" s="43"/>
      <c r="C29" s="117"/>
      <c r="D29" s="182" t="str">
        <f>+'Resumen Declaración Aportes'!B43</f>
        <v>Coordinador(a) Científico(a)</v>
      </c>
      <c r="E29" s="182"/>
      <c r="F29" s="44"/>
      <c r="G29" s="54"/>
      <c r="H29" s="195"/>
      <c r="I29" s="108"/>
      <c r="J29" s="108"/>
      <c r="K29" s="183" t="s">
        <v>51</v>
      </c>
      <c r="L29" s="183"/>
      <c r="M29" s="54"/>
      <c r="N29" s="52"/>
      <c r="O29" s="43"/>
      <c r="P29" s="73"/>
    </row>
    <row r="30" spans="2:17" ht="13.5" thickBot="1" x14ac:dyDescent="0.25">
      <c r="B30" s="74"/>
      <c r="C30" s="14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75"/>
      <c r="O30" s="43"/>
      <c r="P30" s="76"/>
      <c r="Q30" s="44"/>
    </row>
    <row r="31" spans="2:17" ht="10.5" customHeight="1" x14ac:dyDescent="0.2"/>
  </sheetData>
  <mergeCells count="7">
    <mergeCell ref="G4:I4"/>
    <mergeCell ref="D29:E29"/>
    <mergeCell ref="K29:L29"/>
    <mergeCell ref="D24:E24"/>
    <mergeCell ref="D28:E28"/>
    <mergeCell ref="K28:L28"/>
    <mergeCell ref="H28:H29"/>
  </mergeCells>
  <dataValidations count="4">
    <dataValidation type="list" allowBlank="1" showInputMessage="1" showErrorMessage="1" error="Sólo se permite el ingreso de las categorias de personal definidas por FONDAP" sqref="I30:I15231 I24:I26">
      <formula1>Personal</formula1>
    </dataValidation>
    <dataValidation type="list" allowBlank="1" showInputMessage="1" showErrorMessage="1" error="Debe ingresar sólo categorias de personal admitidas por FONDAP" sqref="I15232:I19771">
      <formula1>"Personal"</formula1>
    </dataValidation>
    <dataValidation type="custom" allowBlank="1" showInputMessage="1" showErrorMessage="1" errorTitle="No llenar!" error="No ingresar datos en esta celda, se autocompleta al seleccionar el Sub-ítem.-" sqref="D14:D23">
      <formula1>D14</formula1>
    </dataValidation>
    <dataValidation type="custom" allowBlank="1" showInputMessage="1" showErrorMessage="1" sqref="H5 H6 L3 K28:L28 H28 D28:E28">
      <formula1>D3</formula1>
    </dataValidation>
  </dataValidations>
  <printOptions horizontalCentered="1"/>
  <pageMargins left="0" right="0" top="0.59055118110236227" bottom="0.78740157480314965" header="0" footer="0.39370078740157483"/>
  <pageSetup scale="65" orientation="landscape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Listas!$B$3:$B$10</xm:f>
          </x14:formula1>
          <xm:sqref>E14:E23</xm:sqref>
        </x14:dataValidation>
        <x14:dataValidation type="list" allowBlank="1" showInputMessage="1" showErrorMessage="1">
          <x14:formula1>
            <xm:f>Listas!$B$14:$B$15</xm:f>
          </x14:formula1>
          <xm:sqref>M14:M23</xm:sqref>
        </x14:dataValidation>
        <x14:dataValidation type="list" errorStyle="information" allowBlank="1" showInputMessage="1" showErrorMessage="1">
          <x14:formula1>
            <xm:f>Listas!$A$14:$A$20</xm:f>
          </x14:formula1>
          <xm:sqref>I14:I23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Declaración Aportes</vt:lpstr>
      <vt:lpstr>Detalle Aportes</vt:lpstr>
      <vt:lpstr>'Detalle Aportes'!Área_de_impresión</vt:lpstr>
      <vt:lpstr>'Resumen Declaración Aportes'!Área_de_impresión</vt:lpstr>
      <vt:lpstr>'Detalle Aportes'!Títulos_a_imprimir</vt:lpstr>
    </vt:vector>
  </TitlesOfParts>
  <Company>Ministerio de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2016-11-02T15:29:50Z</cp:lastPrinted>
  <dcterms:created xsi:type="dcterms:W3CDTF">2001-04-26T16:13:16Z</dcterms:created>
  <dcterms:modified xsi:type="dcterms:W3CDTF">2016-11-02T18:54:58Z</dcterms:modified>
</cp:coreProperties>
</file>