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N:\1. CONCURSOS\5. V Fondequip Mediano 2016\FORMULARIOS\"/>
    </mc:Choice>
  </mc:AlternateContent>
  <bookViews>
    <workbookView xWindow="-15" yWindow="6090" windowWidth="15480" windowHeight="5775" tabRatio="648" firstSheet="2" activeTab="2"/>
  </bookViews>
  <sheets>
    <sheet name="Listas" sheetId="56" state="hidden" r:id="rId1"/>
    <sheet name="Lista Proyectos" sheetId="55" state="hidden" r:id="rId2"/>
    <sheet name="Resumen Rendición de Gastos" sheetId="26" r:id="rId3"/>
    <sheet name="Detalle Gastos" sheetId="53" r:id="rId4"/>
  </sheets>
  <definedNames>
    <definedName name="_xlnm._FilterDatabase" localSheetId="3" hidden="1">'Detalle Gastos'!$A$12:$M$12</definedName>
    <definedName name="_xlnm._FilterDatabase" localSheetId="1" hidden="1">'Lista Proyectos'!$A$2:$J$32</definedName>
    <definedName name="_xlnm.Print_Area" localSheetId="3">'Detalle Gastos'!$A$1:$M$30</definedName>
    <definedName name="_xlnm.Print_Area" localSheetId="2">'Resumen Rendición de Gastos'!$A$1:$F$46</definedName>
    <definedName name="Personal">#REF!</definedName>
    <definedName name="_xlnm.Print_Titles" localSheetId="3">'Detalle Gastos'!$1:$12</definedName>
    <definedName name="Viajes">#REF!</definedName>
  </definedNames>
  <calcPr calcId="162913"/>
</workbook>
</file>

<file path=xl/calcChain.xml><?xml version="1.0" encoding="utf-8"?>
<calcChain xmlns="http://schemas.openxmlformats.org/spreadsheetml/2006/main">
  <c r="D14" i="53" l="1"/>
  <c r="C14" i="53"/>
  <c r="D18" i="53"/>
  <c r="D16" i="53"/>
  <c r="D15" i="53"/>
  <c r="D17" i="53"/>
  <c r="D19" i="53"/>
  <c r="D13" i="53"/>
  <c r="D23" i="53" l="1"/>
  <c r="G28" i="53"/>
  <c r="L25" i="53"/>
  <c r="J5" i="53"/>
  <c r="H5" i="53"/>
  <c r="D29" i="53" l="1"/>
  <c r="C44" i="26"/>
  <c r="I28" i="53" s="1"/>
  <c r="B39" i="26"/>
  <c r="D28" i="53" s="1"/>
  <c r="E29" i="26"/>
  <c r="C17" i="26"/>
  <c r="H6" i="53" s="1"/>
  <c r="E19" i="26"/>
  <c r="E17" i="26"/>
  <c r="E15" i="26"/>
  <c r="C13" i="26"/>
  <c r="C11" i="26"/>
  <c r="D20" i="53" l="1"/>
  <c r="D21" i="53"/>
  <c r="D22" i="53"/>
  <c r="D24" i="53"/>
  <c r="E23" i="26"/>
  <c r="E24" i="26"/>
  <c r="E25" i="26"/>
  <c r="E26" i="26"/>
  <c r="E27" i="26"/>
  <c r="E28" i="26"/>
  <c r="E3" i="26"/>
  <c r="L3" i="53" s="1"/>
  <c r="E31" i="26" l="1"/>
  <c r="E32" i="26" s="1"/>
  <c r="E33" i="26" s="1"/>
</calcChain>
</file>

<file path=xl/comments1.xml><?xml version="1.0" encoding="utf-8"?>
<comments xmlns="http://schemas.openxmlformats.org/spreadsheetml/2006/main">
  <authors>
    <author>Roxany Barahona Ligueno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NO LLENAR, SE AUTOCOMPLETA AL INGRESAR EL SUB-ITEM</t>
        </r>
      </text>
    </comment>
  </commentList>
</comments>
</file>

<file path=xl/sharedStrings.xml><?xml version="1.0" encoding="utf-8"?>
<sst xmlns="http://schemas.openxmlformats.org/spreadsheetml/2006/main" count="284" uniqueCount="220">
  <si>
    <t>RUT Beneficiario o Proveedor</t>
  </si>
  <si>
    <t>Nombre Beneficiario o Proveedor</t>
  </si>
  <si>
    <t xml:space="preserve">Fecha Documento </t>
  </si>
  <si>
    <t>Nº Documento</t>
  </si>
  <si>
    <t>Detalle del Gasto</t>
  </si>
  <si>
    <t>TOTAL TRANSFERIDO</t>
  </si>
  <si>
    <t xml:space="preserve">Tipo de Documento </t>
  </si>
  <si>
    <t xml:space="preserve">ITEM DE GASTO </t>
  </si>
  <si>
    <t>SUBITEM DE GASTO</t>
  </si>
  <si>
    <t>N° Correlativo</t>
  </si>
  <si>
    <t>Subítem de Gasto</t>
  </si>
  <si>
    <t>Ítem de Gasto</t>
  </si>
  <si>
    <t xml:space="preserve">TOTAL </t>
  </si>
  <si>
    <t>Código Proyecto</t>
  </si>
  <si>
    <t>CÓDIGO PROYECTO</t>
  </si>
  <si>
    <t>INSTITUCIÓN</t>
  </si>
  <si>
    <t>DECLARACIÓN N°</t>
  </si>
  <si>
    <t>PROGRAMA  FONDEQUIP</t>
  </si>
  <si>
    <t>Título_Proyecto</t>
  </si>
  <si>
    <t>Equipo</t>
  </si>
  <si>
    <t>Monto Asignado
CONICYT</t>
  </si>
  <si>
    <t>Res. Convenio</t>
  </si>
  <si>
    <t>Fecha Res.</t>
  </si>
  <si>
    <t>Fecha de Término del Proyecto</t>
  </si>
  <si>
    <t>Universidad</t>
  </si>
  <si>
    <t>REX CONVENIO</t>
  </si>
  <si>
    <t>FECHA INICIO</t>
  </si>
  <si>
    <t>FECHA TÉRMINO</t>
  </si>
  <si>
    <t>EQUIPAMIENTO</t>
  </si>
  <si>
    <t xml:space="preserve">A.1 Equipo principal </t>
  </si>
  <si>
    <t>A.2. Accesorios</t>
  </si>
  <si>
    <t>A.- EQUIPAMIENTO</t>
  </si>
  <si>
    <t>B.- TRASLADOS E INSTALACION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</si>
  <si>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</si>
  <si>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</si>
  <si>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</si>
  <si>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</si>
  <si>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TRASLADOS E INSTALACION</t>
  </si>
  <si>
    <t>Equipamiento</t>
  </si>
  <si>
    <t>Traslados e Instalacion</t>
  </si>
  <si>
    <t>Monto Declarado</t>
  </si>
  <si>
    <t>NOMBRE EQUIPO</t>
  </si>
  <si>
    <t>N° DECLARACIÓN: "Número"</t>
  </si>
  <si>
    <t>CÓDIGO PROYECTO:</t>
  </si>
  <si>
    <t>INSTITUCIÓN:</t>
  </si>
  <si>
    <t xml:space="preserve">AÑO EJECUCIÓN: </t>
  </si>
  <si>
    <t xml:space="preserve">FECHA: </t>
  </si>
  <si>
    <t>TÍTULO PROYECTO</t>
  </si>
  <si>
    <t>DECLARADO CONICYT ($)</t>
  </si>
  <si>
    <t>FECHA</t>
  </si>
  <si>
    <t>Coordinador(a) FONDEQUIP</t>
  </si>
  <si>
    <t>Pamela Escobar</t>
  </si>
  <si>
    <t>Roxany Barahona</t>
  </si>
  <si>
    <t>TOTAL DECLARADO Y APROBADO ANTERIORMENTE</t>
  </si>
  <si>
    <t>TOTAL DECLARADO Y APROBADO</t>
  </si>
  <si>
    <t>SALDO POR DECLARAR</t>
  </si>
  <si>
    <t>PORCENTAJE POR DECLARAR</t>
  </si>
  <si>
    <t xml:space="preserve">1.- </t>
  </si>
  <si>
    <t xml:space="preserve">2.- </t>
  </si>
  <si>
    <t xml:space="preserve">3.- </t>
  </si>
  <si>
    <t>Factura</t>
  </si>
  <si>
    <t>Invoice</t>
  </si>
  <si>
    <t>Boleta de Compraventa</t>
  </si>
  <si>
    <t>Formulario de Aduana</t>
  </si>
  <si>
    <r>
      <t xml:space="preserve">Elegir de la lista desplegable el </t>
    </r>
    <r>
      <rPr>
        <b/>
        <sz val="10"/>
        <rFont val="Calibri"/>
        <family val="2"/>
        <scheme val="minor"/>
      </rPr>
      <t>Código del Proyecto</t>
    </r>
    <r>
      <rPr>
        <sz val="10"/>
        <rFont val="Calibri"/>
        <family val="2"/>
        <scheme val="minor"/>
      </rPr>
      <t>, se autocompletarán  los campos de información de éste.</t>
    </r>
  </si>
  <si>
    <r>
      <t>Ingresar el campo "</t>
    </r>
    <r>
      <rPr>
        <b/>
        <sz val="10"/>
        <rFont val="Calibri"/>
        <family val="2"/>
        <scheme val="minor"/>
      </rPr>
      <t>Declaración N°</t>
    </r>
    <r>
      <rPr>
        <sz val="10"/>
        <rFont val="Calibri"/>
        <family val="2"/>
        <scheme val="minor"/>
      </rPr>
      <t>".-</t>
    </r>
  </si>
  <si>
    <r>
      <t>Completar el campo "</t>
    </r>
    <r>
      <rPr>
        <b/>
        <sz val="10"/>
        <rFont val="Calibri"/>
        <family val="2"/>
        <scheme val="minor"/>
      </rPr>
      <t>Nombre y Firma</t>
    </r>
    <r>
      <rPr>
        <sz val="10"/>
        <rFont val="Calibri"/>
        <family val="2"/>
        <scheme val="minor"/>
      </rPr>
      <t>" (Representante Institucional).-</t>
    </r>
  </si>
  <si>
    <t>Instrucciones:</t>
  </si>
  <si>
    <t>2.- Insertar cuántas filas requiera, copiando la fila anterior.-</t>
  </si>
  <si>
    <t>1.- Llenar todos los campos, salvo la celda "Item de Gasto", la cual se autocompletará al elegir el Sub-ítem correspondiente de la lista desplegable.-</t>
  </si>
  <si>
    <t>Coordinador(a) Científico(a)</t>
  </si>
  <si>
    <t>UNIVERSIDAD DE CHILE</t>
  </si>
  <si>
    <t>UNIVERSIDAD DE TALCA</t>
  </si>
  <si>
    <t>UNIVERSIDAD DE SANTIAGO DE CHILE</t>
  </si>
  <si>
    <t>UNIVERSIDAD DE ANTOFAGASTA</t>
  </si>
  <si>
    <t>UNIVERSIDAD DE LA FRONTERA</t>
  </si>
  <si>
    <t>V CONCURSO DE EQUIPAMIENTO CIENTÍFICO Y TECNOLÓGICO MEDIANO FONDEQUIP</t>
  </si>
  <si>
    <t>EQM160015</t>
  </si>
  <si>
    <t>Gonzalo Montalva Alvarado</t>
  </si>
  <si>
    <t>Observatorio de Respuesta de Sitio en Cuencas Aluviales.</t>
  </si>
  <si>
    <t>Arreglo de Sismómetros</t>
  </si>
  <si>
    <t>EQM160019</t>
  </si>
  <si>
    <t>Maria Lienqueo Contreras</t>
  </si>
  <si>
    <t>Incorporación de un Cromatógrafo líquido preparativo (CLP) para fortalecer una plataforma orientada a la purificación de proteínas y bioproductos.</t>
  </si>
  <si>
    <t>Cromatografo Liquido Preparativo (CLP)</t>
  </si>
  <si>
    <t>EQM160036</t>
  </si>
  <si>
    <t>Jorge Pavez Irrazabal</t>
  </si>
  <si>
    <t>Adquisición de Microscopio de Efecto Túnel y Fuerza Atómica para estudios de Transporte Electrónico en Interfaces y moléculas individuales.</t>
  </si>
  <si>
    <t>Microscopio de Sonda de Barrido; AFM/STM KEYSIGHT 5500</t>
  </si>
  <si>
    <t>EQM160042</t>
  </si>
  <si>
    <t>Jaime Melendez Rojel</t>
  </si>
  <si>
    <t>Adquisición de un Cytation5 Imaging Reader para fortalecer la investigación biomédica interdisciplinaria en la Facultad de Química de la Pontificia Universidad Católica de Chile.</t>
  </si>
  <si>
    <t>Microscopio automatizado y lector/detector multimodo</t>
  </si>
  <si>
    <t>EQM160050</t>
  </si>
  <si>
    <t>Ernesto Zumelzu Delgado</t>
  </si>
  <si>
    <t>Microscopía Confocal Raman 3 D y MFA: Un equipo tranversal a ciencias básicas y aplicadas para el fortalecimiento de la investigación en caracterización en baja dimensión en áreas_x000D_ silvoagropecuarias, medicina , medioambiente e ingenierías.</t>
  </si>
  <si>
    <t>Confocal Raman Imagen/ Microscopía de Fuerza Atómica</t>
  </si>
  <si>
    <t>EQM160053</t>
  </si>
  <si>
    <t>Ginés Guerrero Hernández</t>
  </si>
  <si>
    <t>Sistema Avanzado de Procesamiento y Servicios de Supercómputo.</t>
  </si>
  <si>
    <t>Clúster para computación científica de alto rendimiento</t>
  </si>
  <si>
    <t>EQM160054</t>
  </si>
  <si>
    <t xml:space="preserve">Cledir Santos </t>
  </si>
  <si>
    <t>Análisis estructural e identificación de componentes celulares, incluyendo los compuestos bioactivos, a través de la espectrometría de masas por la técnica de MALDI-TOF MS/MS: Un enfoque integrative.</t>
  </si>
  <si>
    <t>MALDI-TOF MS/MS</t>
  </si>
  <si>
    <t>EQM160059</t>
  </si>
  <si>
    <t>Ricardo Felmer Dorner</t>
  </si>
  <si>
    <t>Fortalecimiento del análisis celular, a través de la separación, purificación y recuperación de poblaciones celulares por deflexión electromagnética mediante Citometría de Flujo con Cell Sorter.</t>
  </si>
  <si>
    <t>Citómetro de Flujo Cell Sorter</t>
  </si>
  <si>
    <t>EQM160063</t>
  </si>
  <si>
    <t xml:space="preserve">Wendy Gonzalez </t>
  </si>
  <si>
    <t>Renovación del Clúster de Cómputo del Centro de Bioinformática y Simulación Molecular (CBSM) de la Universidad de Talca.</t>
  </si>
  <si>
    <t xml:space="preserve">Clúster de Cómputo </t>
  </si>
  <si>
    <t>EQM160070</t>
  </si>
  <si>
    <t>Nestor Escalona Burgos</t>
  </si>
  <si>
    <t>Fortalecimiento de la investigación multidisciplinaria para el análisis textural de materiales mediante fisisorción, quimisorción de gases y térmica acoplado a masa_x000D_.</t>
  </si>
  <si>
    <t>quimisorción y fisisorción y análisis térmico</t>
  </si>
  <si>
    <t>EQM160073</t>
  </si>
  <si>
    <t>Pedro Cerezal Mezquita</t>
  </si>
  <si>
    <t>Desarrollo de procesos limpios para la extracción de compuestos bioactivos a partir de microalgas, hortalizas y frutas con fluidos subcríticos y supercríticos.</t>
  </si>
  <si>
    <t>Extractor mediante fluidos supercríticos y subcríticos.</t>
  </si>
  <si>
    <t>EQM160084</t>
  </si>
  <si>
    <t>Juan Fuentes Espoz</t>
  </si>
  <si>
    <t>Implementación de un Analizador Elemental CNS para el fortalecimiento de la investigación en Ciencias Silvoagropecuarias.</t>
  </si>
  <si>
    <t>Analizador elemental de CNS</t>
  </si>
  <si>
    <t>EQM160085</t>
  </si>
  <si>
    <t>Ariadna Mecho Lausac</t>
  </si>
  <si>
    <t>Vehículo manipulado por control remoto (ROV), con brazo multifuncional, para el estudio multidisciplinario de montes submarinos, margen continental y fiordos de Chile.</t>
  </si>
  <si>
    <t xml:space="preserve">Vehículo manipulado por control remoto (ROV) </t>
  </si>
  <si>
    <t>EQM160091</t>
  </si>
  <si>
    <t xml:space="preserve">Magdalena Walczak </t>
  </si>
  <si>
    <t>Fortalecimiento de investigación interdisciplinaria en materiales a través de un espectrómetro de emisión de descarga luminiscente (GD-OES) para el análisis de composición química y su perfil en profundidad.</t>
  </si>
  <si>
    <t xml:space="preserve">Espectrómetro GD-OES </t>
  </si>
  <si>
    <t>EQM160099</t>
  </si>
  <si>
    <t>Nancy Pizarro Urzua</t>
  </si>
  <si>
    <t>Espectrómetro de Laser Flash Photolysis: una herramienta imprescindible para caracterizar especies transientes y/o reactivas que no emiten luz.</t>
  </si>
  <si>
    <t>Espectrómetro de Laser Flash Photolysis</t>
  </si>
  <si>
    <t>EQM160100</t>
  </si>
  <si>
    <t>José Neira Hinojosa</t>
  </si>
  <si>
    <t>Mejoramiento de las Capacidades  Analíticas  Multielementales Mediante la Adquisición de un Equipo de Fluorescencia de Rayos –X de Reflexión Total.</t>
  </si>
  <si>
    <t>Fluorescencia de rayos x de reflexión total</t>
  </si>
  <si>
    <t>EQM160114</t>
  </si>
  <si>
    <t>Juan Roa Strauch</t>
  </si>
  <si>
    <t>Sistema de PCR digital de ultima generación.</t>
  </si>
  <si>
    <t>Sistema de PCR Digital</t>
  </si>
  <si>
    <t>EQM160120</t>
  </si>
  <si>
    <t>Ramon Zarate Aliaga</t>
  </si>
  <si>
    <t>Espectrómetro óptico de reflectancia especular y difusa de alta resolucion UV-VIS-NIR.</t>
  </si>
  <si>
    <t xml:space="preserve">Espectrometro optico con reflectancia difusa UV-VIS-NIR y reflexion especular </t>
  </si>
  <si>
    <t>EQM160122</t>
  </si>
  <si>
    <t>Jesus Cardenas Dobson</t>
  </si>
  <si>
    <t>Equipamiento para Emulación y Evaluación de Sistemas de Almacenamiento Energético.</t>
  </si>
  <si>
    <t>Emulador de Sistemas de Almacenamiento Energético</t>
  </si>
  <si>
    <t>EQM160124</t>
  </si>
  <si>
    <t xml:space="preserve">Erick Saavedra </t>
  </si>
  <si>
    <t>Fortalecimiento de la investigación en ingeniería a través de la adquisición de una mesa vibradora para el estudio del comportamiento sísmico y vibraciones de estructuras de gran escala.</t>
  </si>
  <si>
    <t>Mesa vibradora</t>
  </si>
  <si>
    <t>EQM160131</t>
  </si>
  <si>
    <t>Ivan Alfaro Cortez</t>
  </si>
  <si>
    <t>Fortalecimiento de la Investigación Colaborativa en la Región de Valparaíso para la Identificación de Moléculas Bioactivas de Interés Medicinal o Biotecnológico Mediante Técnicas de Cribado de Alto Rendimiento y Alto Contenido.</t>
  </si>
  <si>
    <t xml:space="preserve">Equipo de lectura de placas multimodal </t>
  </si>
  <si>
    <t>EQM160142</t>
  </si>
  <si>
    <t>Carlos Cristi Montero</t>
  </si>
  <si>
    <t>Adquisición de un Equipo de Absorciometría de Rayos X de Energía Dual.</t>
  </si>
  <si>
    <t>Absorciometría de rayos X de energía dual (DXA)</t>
  </si>
  <si>
    <t>EQM160152</t>
  </si>
  <si>
    <t>Hector Pesenti Perez</t>
  </si>
  <si>
    <t>Atracción de la colaboración Científica Internacional de alto impacto mediante técnicas Avanzadas de Difracción de Rayos-X para integrar la Investigación interdisciplinaria en la Región de La Araucanía.</t>
  </si>
  <si>
    <t>DIFRACTOMETRO DE RAYOS X</t>
  </si>
  <si>
    <t>EQM160154</t>
  </si>
  <si>
    <t>Andres Chavez Navarrete</t>
  </si>
  <si>
    <t>Visualización de proteínas sinaptica mediante el uso de un microscopio de dos fotones.</t>
  </si>
  <si>
    <t>Microscopio de dos fotones optimizado para registros in vivo e in vitro</t>
  </si>
  <si>
    <t>EQM160155</t>
  </si>
  <si>
    <t>Juan Escrig Murúa</t>
  </si>
  <si>
    <t>Equipo SAXS para la investigación avanzada de materiales.</t>
  </si>
  <si>
    <t>Sistema SAXS-WAXS-GISAXS</t>
  </si>
  <si>
    <t>EQM160157</t>
  </si>
  <si>
    <t>Felipe Oyarzún Ampuero</t>
  </si>
  <si>
    <t>Implementación de una plataforma para caracterizar nanoestructuras (tamaño, potencial zeta, concentración y fluorescencia) de interés en diversas disciplinas.</t>
  </si>
  <si>
    <t>Difractómetro de luz acoplado a microscopio</t>
  </si>
  <si>
    <t>EQM160161</t>
  </si>
  <si>
    <t>Luis Alberto Gomez Parada</t>
  </si>
  <si>
    <t>ADQUISICIÓN DE INSTRUMENTAL SODAR-RASS PARA LA OBSERVACIÓN VERTICAL REMOTA DE LA ATMÓSFERA EN COYHAIQUE.</t>
  </si>
  <si>
    <t>PERFILADOR DE VIENTO Y TEMPERATURA VERTICA (SODAR-RASS)</t>
  </si>
  <si>
    <t>EQM160167</t>
  </si>
  <si>
    <t>Iván Pérez Santos</t>
  </si>
  <si>
    <t xml:space="preserve">Sistema de observación oceanográfico en línea para la prevención de catástrofes ambientales en la región de Los Lagos. </t>
  </si>
  <si>
    <t>Boya Oceanográfica</t>
  </si>
  <si>
    <t>EQM160171</t>
  </si>
  <si>
    <t xml:space="preserve">Christopher Harrod </t>
  </si>
  <si>
    <t>Instalación de capacidades para el análisis de isótopos estables_x000D_ en muestras totales y de compuestos específicos.</t>
  </si>
  <si>
    <t>Cromatógrafos y Espectrómetros</t>
  </si>
  <si>
    <t>EQM160182</t>
  </si>
  <si>
    <t>Gonzalo Mardones Cofre</t>
  </si>
  <si>
    <t>Unidad de cristalización de proteínas.</t>
  </si>
  <si>
    <t>Manipulador de nanovolúmenes de líquido</t>
  </si>
  <si>
    <t>UNIVERSIDAD DE CONCEPCIÓN</t>
  </si>
  <si>
    <t>PONTIFICIA UNIVERSIDAD CATÓLICA DE CHILE</t>
  </si>
  <si>
    <t>UNIVERSIDAD AUSTRAL DE CHILE</t>
  </si>
  <si>
    <t>UNIVERSIDAD CATÓLICA DEL NORTE</t>
  </si>
  <si>
    <t>UNIVERSIDAD NACIONAL ANDRÉS BELLO</t>
  </si>
  <si>
    <t>UNIVERSIDAD DE PLAYA ANCHA DE CIENCIAS DE LA EDUCACIÓN</t>
  </si>
  <si>
    <t>PONTIFICIA UNIVERSIDAD CATÓLICA DE VALPARAÍSO</t>
  </si>
  <si>
    <t>UNIVERSIDAD CATÓLICA DE TEMUCO</t>
  </si>
  <si>
    <t>UNIVERSIDAD DE VALPARAÍSO</t>
  </si>
  <si>
    <t>UNIVERSIDAD DE LOS LAGOS</t>
  </si>
  <si>
    <t>Álvaro González</t>
  </si>
  <si>
    <t>RENDICIÓN DE GASTOS CON FINANCIAMIENTO CONICYT</t>
  </si>
  <si>
    <t>Nombre y Firma
Representante Institucional</t>
  </si>
  <si>
    <t>1160
3110</t>
  </si>
  <si>
    <t>07-10-2016
22-02-2018</t>
  </si>
  <si>
    <t>1159
2459</t>
  </si>
  <si>
    <t>07-10-2016
06-02-2018</t>
  </si>
  <si>
    <t>1159
2445</t>
  </si>
  <si>
    <t>1121
9543</t>
  </si>
  <si>
    <t>1145
2446</t>
  </si>
  <si>
    <t>1159
9936</t>
  </si>
  <si>
    <t>30-09-2016
22-12-2017</t>
  </si>
  <si>
    <t>07-10-2016
29-12-2017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</si>
</sst>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 indent="2"/>
    </xf>
    <xf numFmtId="3" fontId="5" fillId="2" borderId="0" xfId="0" applyNumberFormat="1" applyFont="1" applyFill="1" applyBorder="1" applyAlignment="1">
      <alignment horizontal="left" vertical="center" indent="2"/>
    </xf>
    <xf numFmtId="0" fontId="2" fillId="0" borderId="0" xfId="0" applyFont="1"/>
    <xf numFmtId="165" fontId="4" fillId="2" borderId="4" xfId="1" applyNumberFormat="1" applyFont="1" applyFill="1" applyBorder="1" applyAlignment="1">
      <alignment horizontal="center" vertical="center"/>
    </xf>
    <xf numFmtId="165" fontId="5" fillId="3" borderId="4" xfId="1" applyNumberFormat="1" applyFont="1" applyFill="1" applyBorder="1" applyAlignment="1">
      <alignment horizontal="center" vertical="center"/>
    </xf>
    <xf numFmtId="10" fontId="5" fillId="3" borderId="4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9" fillId="4" borderId="25" xfId="0" applyFont="1" applyFill="1" applyBorder="1" applyAlignment="1">
      <alignment horizontal="center" vertical="center" wrapText="1"/>
    </xf>
    <xf numFmtId="3" fontId="9" fillId="4" borderId="26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14" fontId="9" fillId="2" borderId="0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vertical="center"/>
    </xf>
    <xf numFmtId="0" fontId="5" fillId="7" borderId="0" xfId="0" applyFont="1" applyFill="1" applyBorder="1" applyAlignment="1">
      <alignment horizontal="left" vertical="center" indent="11"/>
    </xf>
    <xf numFmtId="0" fontId="1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6" borderId="15" xfId="0" applyFont="1" applyFill="1" applyBorder="1" applyAlignment="1" applyProtection="1">
      <alignment horizontal="left" vertical="center" wrapText="1"/>
    </xf>
    <xf numFmtId="0" fontId="7" fillId="6" borderId="4" xfId="0" applyFont="1" applyFill="1" applyBorder="1" applyAlignment="1" applyProtection="1">
      <alignment horizontal="left" vertical="center" wrapText="1"/>
    </xf>
    <xf numFmtId="0" fontId="7" fillId="6" borderId="27" xfId="0" applyFont="1" applyFill="1" applyBorder="1" applyAlignment="1" applyProtection="1">
      <alignment horizontal="left" vertical="center" wrapText="1"/>
    </xf>
    <xf numFmtId="0" fontId="5" fillId="6" borderId="4" xfId="0" applyFont="1" applyFill="1" applyBorder="1" applyAlignment="1" applyProtection="1">
      <alignment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14" fontId="7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right" vertical="center" wrapText="1"/>
      <protection locked="0"/>
    </xf>
    <xf numFmtId="14" fontId="7" fillId="2" borderId="15" xfId="0" applyNumberFormat="1" applyFont="1" applyFill="1" applyBorder="1" applyAlignment="1" applyProtection="1">
      <alignment horizontal="right" vertical="center" wrapText="1"/>
      <protection locked="0"/>
    </xf>
    <xf numFmtId="165" fontId="7" fillId="2" borderId="19" xfId="1" applyNumberFormat="1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right" vertical="center" wrapText="1"/>
      <protection locked="0"/>
    </xf>
    <xf numFmtId="14" fontId="7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7" fillId="2" borderId="20" xfId="1" applyNumberFormat="1" applyFont="1" applyFill="1" applyBorder="1" applyAlignment="1" applyProtection="1">
      <alignment vertical="center" wrapText="1"/>
      <protection locked="0"/>
    </xf>
    <xf numFmtId="0" fontId="7" fillId="2" borderId="21" xfId="0" applyFont="1" applyFill="1" applyBorder="1" applyAlignment="1" applyProtection="1">
      <alignment horizontal="left" vertical="center" wrapText="1"/>
      <protection locked="0"/>
    </xf>
    <xf numFmtId="0" fontId="7" fillId="2" borderId="21" xfId="0" applyFont="1" applyFill="1" applyBorder="1" applyAlignment="1" applyProtection="1">
      <alignment horizontal="right" vertical="center" wrapText="1"/>
      <protection locked="0"/>
    </xf>
    <xf numFmtId="14" fontId="7" fillId="2" borderId="21" xfId="0" applyNumberFormat="1" applyFont="1" applyFill="1" applyBorder="1" applyAlignment="1" applyProtection="1">
      <alignment horizontal="right" vertical="center" wrapText="1"/>
      <protection locked="0"/>
    </xf>
    <xf numFmtId="165" fontId="7" fillId="2" borderId="22" xfId="1" applyNumberFormat="1" applyFont="1" applyFill="1" applyBorder="1" applyAlignment="1" applyProtection="1">
      <alignment vertical="center" wrapText="1"/>
      <protection locked="0"/>
    </xf>
    <xf numFmtId="0" fontId="4" fillId="7" borderId="0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center" vertical="center" wrapText="1"/>
    </xf>
    <xf numFmtId="165" fontId="9" fillId="4" borderId="28" xfId="1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9" fillId="4" borderId="24" xfId="0" applyFont="1" applyFill="1" applyBorder="1" applyAlignment="1">
      <alignment horizontal="center" vertical="center" textRotation="90" wrapText="1"/>
    </xf>
    <xf numFmtId="0" fontId="11" fillId="9" borderId="8" xfId="0" applyFont="1" applyFill="1" applyBorder="1" applyAlignment="1">
      <alignment vertical="center"/>
    </xf>
    <xf numFmtId="0" fontId="9" fillId="9" borderId="9" xfId="0" applyFont="1" applyFill="1" applyBorder="1" applyAlignment="1">
      <alignment vertical="center"/>
    </xf>
    <xf numFmtId="0" fontId="9" fillId="9" borderId="9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left" vertical="center" wrapText="1"/>
    </xf>
    <xf numFmtId="0" fontId="9" fillId="9" borderId="11" xfId="0" applyFont="1" applyFill="1" applyBorder="1" applyAlignment="1">
      <alignment vertical="center"/>
    </xf>
    <xf numFmtId="0" fontId="7" fillId="9" borderId="12" xfId="0" applyFont="1" applyFill="1" applyBorder="1" applyAlignment="1">
      <alignment vertical="center" wrapText="1"/>
    </xf>
    <xf numFmtId="0" fontId="7" fillId="9" borderId="1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0" fontId="4" fillId="9" borderId="9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/>
    </xf>
    <xf numFmtId="0" fontId="7" fillId="9" borderId="3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  <xf numFmtId="0" fontId="4" fillId="9" borderId="13" xfId="0" applyFont="1" applyFill="1" applyBorder="1" applyAlignment="1">
      <alignment vertic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7" fillId="9" borderId="0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justify" vertical="center" wrapText="1"/>
    </xf>
    <xf numFmtId="0" fontId="5" fillId="6" borderId="7" xfId="0" applyFont="1" applyFill="1" applyBorder="1" applyAlignment="1">
      <alignment horizontal="justify" vertical="center" wrapText="1"/>
    </xf>
    <xf numFmtId="0" fontId="5" fillId="6" borderId="5" xfId="0" applyFont="1" applyFill="1" applyBorder="1" applyAlignment="1">
      <alignment horizontal="justify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/>
    <xf numFmtId="0" fontId="15" fillId="5" borderId="4" xfId="0" applyFont="1" applyFill="1" applyBorder="1" applyAlignment="1">
      <alignment horizontal="center" vertical="center" wrapText="1"/>
    </xf>
    <xf numFmtId="165" fontId="15" fillId="5" borderId="4" xfId="1" applyNumberFormat="1" applyFont="1" applyFill="1" applyBorder="1" applyAlignment="1">
      <alignment horizontal="center" vertical="center" wrapText="1"/>
    </xf>
    <xf numFmtId="14" fontId="15" fillId="5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/>
    </xf>
    <xf numFmtId="165" fontId="13" fillId="0" borderId="4" xfId="1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65" fontId="13" fillId="0" borderId="0" xfId="1" applyNumberFormat="1" applyFont="1" applyBorder="1" applyAlignment="1">
      <alignment vertical="center"/>
    </xf>
    <xf numFmtId="14" fontId="13" fillId="0" borderId="0" xfId="0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2</xdr:col>
      <xdr:colOff>676275</xdr:colOff>
      <xdr:row>5</xdr:row>
      <xdr:rowOff>0</xdr:rowOff>
    </xdr:to>
    <xdr:pic>
      <xdr:nvPicPr>
        <xdr:cNvPr id="25727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2990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57150</xdr:rowOff>
    </xdr:from>
    <xdr:to>
      <xdr:col>2</xdr:col>
      <xdr:colOff>123825</xdr:colOff>
      <xdr:row>3</xdr:row>
      <xdr:rowOff>142875</xdr:rowOff>
    </xdr:to>
    <xdr:pic>
      <xdr:nvPicPr>
        <xdr:cNvPr id="514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6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1</xdr:row>
      <xdr:rowOff>66675</xdr:rowOff>
    </xdr:from>
    <xdr:to>
      <xdr:col>4</xdr:col>
      <xdr:colOff>904875</xdr:colOff>
      <xdr:row>5</xdr:row>
      <xdr:rowOff>9525</xdr:rowOff>
    </xdr:to>
    <xdr:pic>
      <xdr:nvPicPr>
        <xdr:cNvPr id="51478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38125"/>
          <a:ext cx="30480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A16" sqref="A16"/>
    </sheetView>
  </sheetViews>
  <sheetFormatPr baseColWidth="10" defaultRowHeight="12.75" x14ac:dyDescent="0.2"/>
  <cols>
    <col min="1" max="1" width="27.5703125" customWidth="1"/>
    <col min="2" max="2" width="54.28515625" bestFit="1" customWidth="1"/>
  </cols>
  <sheetData>
    <row r="3" spans="1:3" x14ac:dyDescent="0.2">
      <c r="A3" s="30" t="s">
        <v>28</v>
      </c>
      <c r="B3" t="s">
        <v>29</v>
      </c>
      <c r="C3" s="30" t="s">
        <v>38</v>
      </c>
    </row>
    <row r="4" spans="1:3" x14ac:dyDescent="0.2">
      <c r="A4" s="30" t="s">
        <v>28</v>
      </c>
      <c r="B4" t="s">
        <v>30</v>
      </c>
      <c r="C4" s="30" t="s">
        <v>38</v>
      </c>
    </row>
    <row r="5" spans="1:3" x14ac:dyDescent="0.2">
      <c r="A5" s="30" t="s">
        <v>37</v>
      </c>
      <c r="B5" t="s">
        <v>33</v>
      </c>
      <c r="C5" s="30" t="s">
        <v>39</v>
      </c>
    </row>
    <row r="6" spans="1:3" x14ac:dyDescent="0.2">
      <c r="A6" s="30" t="s">
        <v>37</v>
      </c>
      <c r="B6" t="s">
        <v>34</v>
      </c>
      <c r="C6" s="30" t="s">
        <v>39</v>
      </c>
    </row>
    <row r="7" spans="1:3" x14ac:dyDescent="0.2">
      <c r="A7" s="30" t="s">
        <v>37</v>
      </c>
      <c r="B7" t="s">
        <v>35</v>
      </c>
      <c r="C7" s="30" t="s">
        <v>39</v>
      </c>
    </row>
    <row r="8" spans="1:3" x14ac:dyDescent="0.2">
      <c r="A8" s="30" t="s">
        <v>37</v>
      </c>
      <c r="B8" t="s">
        <v>36</v>
      </c>
      <c r="C8" s="30" t="s">
        <v>39</v>
      </c>
    </row>
    <row r="12" spans="1:3" x14ac:dyDescent="0.2">
      <c r="A12" s="72" t="s">
        <v>60</v>
      </c>
    </row>
    <row r="13" spans="1:3" x14ac:dyDescent="0.2">
      <c r="A13" s="72" t="s">
        <v>61</v>
      </c>
    </row>
    <row r="14" spans="1:3" x14ac:dyDescent="0.2">
      <c r="A14" s="72" t="s">
        <v>62</v>
      </c>
    </row>
    <row r="15" spans="1:3" x14ac:dyDescent="0.2">
      <c r="A15" s="72" t="s">
        <v>63</v>
      </c>
    </row>
  </sheetData>
  <sheetProtection algorithmName="SHA-512" hashValue="JxXML+zuM3NRQbNfbAAtnyXaIkWw/6RyrzROas1BJi1MLTQRGTuF5rWq3adRTuwhCvkCm7YwutgBlDf8D29kjA==" saltValue="jvVhOrpxuuS5397lFgIaE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5" sqref="B15"/>
    </sheetView>
  </sheetViews>
  <sheetFormatPr baseColWidth="10" defaultRowHeight="11.25" x14ac:dyDescent="0.2"/>
  <cols>
    <col min="1" max="1" width="11.7109375" style="158" customWidth="1"/>
    <col min="2" max="2" width="19.85546875" style="170" customWidth="1"/>
    <col min="3" max="4" width="33.5703125" style="170" customWidth="1"/>
    <col min="5" max="5" width="12.28515625" style="171" customWidth="1"/>
    <col min="6" max="6" width="8.5703125" style="158" customWidth="1"/>
    <col min="7" max="8" width="10.42578125" style="172" customWidth="1"/>
    <col min="9" max="9" width="27.7109375" style="170" customWidth="1"/>
    <col min="10" max="10" width="16.85546875" style="170" customWidth="1"/>
    <col min="11" max="16384" width="11.42578125" style="159"/>
  </cols>
  <sheetData>
    <row r="1" spans="1:10" x14ac:dyDescent="0.2">
      <c r="A1" s="158">
        <v>1</v>
      </c>
      <c r="B1" s="158">
        <v>2</v>
      </c>
      <c r="C1" s="158">
        <v>3</v>
      </c>
      <c r="D1" s="158">
        <v>4</v>
      </c>
      <c r="E1" s="158">
        <v>5</v>
      </c>
      <c r="F1" s="158">
        <v>6</v>
      </c>
      <c r="G1" s="158">
        <v>7</v>
      </c>
      <c r="H1" s="158">
        <v>8</v>
      </c>
      <c r="I1" s="158">
        <v>9</v>
      </c>
      <c r="J1" s="158">
        <v>10</v>
      </c>
    </row>
    <row r="2" spans="1:10" ht="33.75" x14ac:dyDescent="0.2">
      <c r="A2" s="160" t="s">
        <v>13</v>
      </c>
      <c r="B2" s="160" t="s">
        <v>70</v>
      </c>
      <c r="C2" s="160" t="s">
        <v>18</v>
      </c>
      <c r="D2" s="160" t="s">
        <v>19</v>
      </c>
      <c r="E2" s="161" t="s">
        <v>20</v>
      </c>
      <c r="F2" s="160" t="s">
        <v>21</v>
      </c>
      <c r="G2" s="162" t="s">
        <v>22</v>
      </c>
      <c r="H2" s="162" t="s">
        <v>23</v>
      </c>
      <c r="I2" s="160" t="s">
        <v>24</v>
      </c>
      <c r="J2" s="160" t="s">
        <v>50</v>
      </c>
    </row>
    <row r="3" spans="1:10" s="168" customFormat="1" ht="22.5" x14ac:dyDescent="0.2">
      <c r="A3" s="169" t="s">
        <v>77</v>
      </c>
      <c r="B3" s="163" t="s">
        <v>78</v>
      </c>
      <c r="C3" s="163" t="s">
        <v>79</v>
      </c>
      <c r="D3" s="163" t="s">
        <v>80</v>
      </c>
      <c r="E3" s="164">
        <v>141930337.40000001</v>
      </c>
      <c r="F3" s="165" t="s">
        <v>210</v>
      </c>
      <c r="G3" s="166" t="s">
        <v>211</v>
      </c>
      <c r="H3" s="167">
        <v>43350</v>
      </c>
      <c r="I3" s="163" t="s">
        <v>197</v>
      </c>
      <c r="J3" s="163" t="s">
        <v>207</v>
      </c>
    </row>
    <row r="4" spans="1:10" s="168" customFormat="1" ht="22.5" x14ac:dyDescent="0.2">
      <c r="A4" s="169" t="s">
        <v>81</v>
      </c>
      <c r="B4" s="163" t="s">
        <v>82</v>
      </c>
      <c r="C4" s="163" t="s">
        <v>83</v>
      </c>
      <c r="D4" s="163" t="s">
        <v>84</v>
      </c>
      <c r="E4" s="164">
        <v>99128161</v>
      </c>
      <c r="F4" s="165" t="s">
        <v>212</v>
      </c>
      <c r="G4" s="166" t="s">
        <v>213</v>
      </c>
      <c r="H4" s="167">
        <v>43250</v>
      </c>
      <c r="I4" s="163" t="s">
        <v>71</v>
      </c>
      <c r="J4" s="163" t="s">
        <v>52</v>
      </c>
    </row>
    <row r="5" spans="1:10" s="168" customFormat="1" x14ac:dyDescent="0.2">
      <c r="A5" s="169" t="s">
        <v>85</v>
      </c>
      <c r="B5" s="163" t="s">
        <v>86</v>
      </c>
      <c r="C5" s="163" t="s">
        <v>87</v>
      </c>
      <c r="D5" s="163" t="s">
        <v>88</v>
      </c>
      <c r="E5" s="164">
        <v>203985444</v>
      </c>
      <c r="F5" s="169">
        <v>1208</v>
      </c>
      <c r="G5" s="167">
        <v>42670</v>
      </c>
      <c r="H5" s="167">
        <v>43217</v>
      </c>
      <c r="I5" s="163" t="s">
        <v>73</v>
      </c>
      <c r="J5" s="163" t="s">
        <v>207</v>
      </c>
    </row>
    <row r="6" spans="1:10" s="168" customFormat="1" x14ac:dyDescent="0.2">
      <c r="A6" s="169" t="s">
        <v>89</v>
      </c>
      <c r="B6" s="163" t="s">
        <v>90</v>
      </c>
      <c r="C6" s="163" t="s">
        <v>91</v>
      </c>
      <c r="D6" s="163" t="s">
        <v>92</v>
      </c>
      <c r="E6" s="164">
        <v>197090546</v>
      </c>
      <c r="F6" s="169">
        <v>1113</v>
      </c>
      <c r="G6" s="167">
        <v>42643</v>
      </c>
      <c r="H6" s="167">
        <v>43189</v>
      </c>
      <c r="I6" s="163" t="s">
        <v>198</v>
      </c>
      <c r="J6" s="163" t="s">
        <v>51</v>
      </c>
    </row>
    <row r="7" spans="1:10" s="168" customFormat="1" x14ac:dyDescent="0.2">
      <c r="A7" s="169" t="s">
        <v>93</v>
      </c>
      <c r="B7" s="163" t="s">
        <v>94</v>
      </c>
      <c r="C7" s="163" t="s">
        <v>95</v>
      </c>
      <c r="D7" s="163" t="s">
        <v>96</v>
      </c>
      <c r="E7" s="164">
        <v>215442000</v>
      </c>
      <c r="F7" s="169">
        <v>1203</v>
      </c>
      <c r="G7" s="167">
        <v>42664</v>
      </c>
      <c r="H7" s="167">
        <v>43211</v>
      </c>
      <c r="I7" s="163" t="s">
        <v>199</v>
      </c>
      <c r="J7" s="163" t="s">
        <v>52</v>
      </c>
    </row>
    <row r="8" spans="1:10" s="168" customFormat="1" ht="22.5" x14ac:dyDescent="0.2">
      <c r="A8" s="169" t="s">
        <v>97</v>
      </c>
      <c r="B8" s="163" t="s">
        <v>98</v>
      </c>
      <c r="C8" s="163" t="s">
        <v>99</v>
      </c>
      <c r="D8" s="163" t="s">
        <v>100</v>
      </c>
      <c r="E8" s="164">
        <v>220000000</v>
      </c>
      <c r="F8" s="165" t="s">
        <v>214</v>
      </c>
      <c r="G8" s="166" t="s">
        <v>213</v>
      </c>
      <c r="H8" s="167">
        <v>43380</v>
      </c>
      <c r="I8" s="163" t="s">
        <v>71</v>
      </c>
      <c r="J8" s="163" t="s">
        <v>52</v>
      </c>
    </row>
    <row r="9" spans="1:10" s="168" customFormat="1" x14ac:dyDescent="0.2">
      <c r="A9" s="169" t="s">
        <v>101</v>
      </c>
      <c r="B9" s="163" t="s">
        <v>102</v>
      </c>
      <c r="C9" s="163" t="s">
        <v>103</v>
      </c>
      <c r="D9" s="163" t="s">
        <v>104</v>
      </c>
      <c r="E9" s="164">
        <v>219680000</v>
      </c>
      <c r="F9" s="169">
        <v>1121</v>
      </c>
      <c r="G9" s="167">
        <v>42643</v>
      </c>
      <c r="H9" s="167">
        <v>43189</v>
      </c>
      <c r="I9" s="163" t="s">
        <v>75</v>
      </c>
      <c r="J9" s="163" t="s">
        <v>51</v>
      </c>
    </row>
    <row r="10" spans="1:10" s="168" customFormat="1" x14ac:dyDescent="0.2">
      <c r="A10" s="169" t="s">
        <v>105</v>
      </c>
      <c r="B10" s="163" t="s">
        <v>106</v>
      </c>
      <c r="C10" s="163" t="s">
        <v>107</v>
      </c>
      <c r="D10" s="163" t="s">
        <v>108</v>
      </c>
      <c r="E10" s="164">
        <v>200800000</v>
      </c>
      <c r="F10" s="169">
        <v>1121</v>
      </c>
      <c r="G10" s="167">
        <v>42643</v>
      </c>
      <c r="H10" s="167">
        <v>43189</v>
      </c>
      <c r="I10" s="163" t="s">
        <v>75</v>
      </c>
      <c r="J10" s="163" t="s">
        <v>51</v>
      </c>
    </row>
    <row r="11" spans="1:10" s="168" customFormat="1" x14ac:dyDescent="0.2">
      <c r="A11" s="169" t="s">
        <v>109</v>
      </c>
      <c r="B11" s="163" t="s">
        <v>110</v>
      </c>
      <c r="C11" s="163" t="s">
        <v>111</v>
      </c>
      <c r="D11" s="163" t="s">
        <v>112</v>
      </c>
      <c r="E11" s="164">
        <v>219999990</v>
      </c>
      <c r="F11" s="169">
        <v>1203</v>
      </c>
      <c r="G11" s="167">
        <v>42664</v>
      </c>
      <c r="H11" s="167">
        <v>43211</v>
      </c>
      <c r="I11" s="163" t="s">
        <v>72</v>
      </c>
      <c r="J11" s="163" t="s">
        <v>51</v>
      </c>
    </row>
    <row r="12" spans="1:10" s="168" customFormat="1" x14ac:dyDescent="0.2">
      <c r="A12" s="169" t="s">
        <v>113</v>
      </c>
      <c r="B12" s="163" t="s">
        <v>114</v>
      </c>
      <c r="C12" s="163" t="s">
        <v>115</v>
      </c>
      <c r="D12" s="163" t="s">
        <v>116</v>
      </c>
      <c r="E12" s="164">
        <v>204479198</v>
      </c>
      <c r="F12" s="169">
        <v>1113</v>
      </c>
      <c r="G12" s="167">
        <v>42643</v>
      </c>
      <c r="H12" s="167">
        <v>43189</v>
      </c>
      <c r="I12" s="163" t="s">
        <v>198</v>
      </c>
      <c r="J12" s="163" t="s">
        <v>51</v>
      </c>
    </row>
    <row r="13" spans="1:10" s="168" customFormat="1" ht="22.5" x14ac:dyDescent="0.2">
      <c r="A13" s="169" t="s">
        <v>117</v>
      </c>
      <c r="B13" s="163" t="s">
        <v>118</v>
      </c>
      <c r="C13" s="163" t="s">
        <v>119</v>
      </c>
      <c r="D13" s="163" t="s">
        <v>120</v>
      </c>
      <c r="E13" s="164">
        <v>123598152</v>
      </c>
      <c r="F13" s="165" t="s">
        <v>215</v>
      </c>
      <c r="G13" s="166" t="s">
        <v>218</v>
      </c>
      <c r="H13" s="167">
        <v>43373</v>
      </c>
      <c r="I13" s="163" t="s">
        <v>74</v>
      </c>
      <c r="J13" s="163" t="s">
        <v>51</v>
      </c>
    </row>
    <row r="14" spans="1:10" s="168" customFormat="1" x14ac:dyDescent="0.2">
      <c r="A14" s="169" t="s">
        <v>121</v>
      </c>
      <c r="B14" s="163" t="s">
        <v>122</v>
      </c>
      <c r="C14" s="163" t="s">
        <v>123</v>
      </c>
      <c r="D14" s="163" t="s">
        <v>124</v>
      </c>
      <c r="E14" s="164">
        <v>102365811</v>
      </c>
      <c r="F14" s="169">
        <v>1159</v>
      </c>
      <c r="G14" s="167">
        <v>42650</v>
      </c>
      <c r="H14" s="167">
        <v>43197</v>
      </c>
      <c r="I14" s="163" t="s">
        <v>71</v>
      </c>
      <c r="J14" s="163" t="s">
        <v>52</v>
      </c>
    </row>
    <row r="15" spans="1:10" s="168" customFormat="1" ht="22.5" x14ac:dyDescent="0.2">
      <c r="A15" s="169" t="s">
        <v>125</v>
      </c>
      <c r="B15" s="163" t="s">
        <v>126</v>
      </c>
      <c r="C15" s="163" t="s">
        <v>127</v>
      </c>
      <c r="D15" s="163" t="s">
        <v>128</v>
      </c>
      <c r="E15" s="164">
        <v>204399478</v>
      </c>
      <c r="F15" s="165" t="s">
        <v>216</v>
      </c>
      <c r="G15" s="166" t="s">
        <v>213</v>
      </c>
      <c r="H15" s="167">
        <v>43380</v>
      </c>
      <c r="I15" s="163" t="s">
        <v>200</v>
      </c>
      <c r="J15" s="163" t="s">
        <v>51</v>
      </c>
    </row>
    <row r="16" spans="1:10" s="168" customFormat="1" x14ac:dyDescent="0.2">
      <c r="A16" s="169" t="s">
        <v>129</v>
      </c>
      <c r="B16" s="163" t="s">
        <v>130</v>
      </c>
      <c r="C16" s="163" t="s">
        <v>131</v>
      </c>
      <c r="D16" s="163" t="s">
        <v>132</v>
      </c>
      <c r="E16" s="164">
        <v>216120000</v>
      </c>
      <c r="F16" s="169">
        <v>1113</v>
      </c>
      <c r="G16" s="167">
        <v>42643</v>
      </c>
      <c r="H16" s="167">
        <v>43189</v>
      </c>
      <c r="I16" s="163" t="s">
        <v>198</v>
      </c>
      <c r="J16" s="163" t="s">
        <v>51</v>
      </c>
    </row>
    <row r="17" spans="1:10" s="168" customFormat="1" x14ac:dyDescent="0.2">
      <c r="A17" s="169" t="s">
        <v>133</v>
      </c>
      <c r="B17" s="163" t="s">
        <v>134</v>
      </c>
      <c r="C17" s="163" t="s">
        <v>135</v>
      </c>
      <c r="D17" s="163" t="s">
        <v>136</v>
      </c>
      <c r="E17" s="164">
        <v>170275400</v>
      </c>
      <c r="F17" s="169">
        <v>1203</v>
      </c>
      <c r="G17" s="167">
        <v>42664</v>
      </c>
      <c r="H17" s="167">
        <v>43211</v>
      </c>
      <c r="I17" s="163" t="s">
        <v>201</v>
      </c>
      <c r="J17" s="163" t="s">
        <v>207</v>
      </c>
    </row>
    <row r="18" spans="1:10" s="168" customFormat="1" x14ac:dyDescent="0.2">
      <c r="A18" s="169" t="s">
        <v>137</v>
      </c>
      <c r="B18" s="163" t="s">
        <v>138</v>
      </c>
      <c r="C18" s="163" t="s">
        <v>139</v>
      </c>
      <c r="D18" s="163" t="s">
        <v>140</v>
      </c>
      <c r="E18" s="164">
        <v>190120000</v>
      </c>
      <c r="F18" s="169">
        <v>1160</v>
      </c>
      <c r="G18" s="167">
        <v>42650</v>
      </c>
      <c r="H18" s="167">
        <v>43197</v>
      </c>
      <c r="I18" s="163" t="s">
        <v>197</v>
      </c>
      <c r="J18" s="163" t="s">
        <v>207</v>
      </c>
    </row>
    <row r="19" spans="1:10" s="168" customFormat="1" x14ac:dyDescent="0.2">
      <c r="A19" s="169" t="s">
        <v>141</v>
      </c>
      <c r="B19" s="163" t="s">
        <v>142</v>
      </c>
      <c r="C19" s="163" t="s">
        <v>143</v>
      </c>
      <c r="D19" s="163" t="s">
        <v>144</v>
      </c>
      <c r="E19" s="164">
        <v>138153318</v>
      </c>
      <c r="F19" s="169">
        <v>1113</v>
      </c>
      <c r="G19" s="167">
        <v>42643</v>
      </c>
      <c r="H19" s="167">
        <v>43189</v>
      </c>
      <c r="I19" s="163" t="s">
        <v>198</v>
      </c>
      <c r="J19" s="163" t="s">
        <v>51</v>
      </c>
    </row>
    <row r="20" spans="1:10" s="168" customFormat="1" x14ac:dyDescent="0.2">
      <c r="A20" s="169" t="s">
        <v>145</v>
      </c>
      <c r="B20" s="163" t="s">
        <v>146</v>
      </c>
      <c r="C20" s="163" t="s">
        <v>147</v>
      </c>
      <c r="D20" s="163" t="s">
        <v>148</v>
      </c>
      <c r="E20" s="164">
        <v>123778972</v>
      </c>
      <c r="F20" s="169">
        <v>1145</v>
      </c>
      <c r="G20" s="167">
        <v>42650</v>
      </c>
      <c r="H20" s="167">
        <v>43197</v>
      </c>
      <c r="I20" s="163" t="s">
        <v>200</v>
      </c>
      <c r="J20" s="163" t="s">
        <v>51</v>
      </c>
    </row>
    <row r="21" spans="1:10" s="168" customFormat="1" ht="22.5" x14ac:dyDescent="0.2">
      <c r="A21" s="169" t="s">
        <v>149</v>
      </c>
      <c r="B21" s="163" t="s">
        <v>150</v>
      </c>
      <c r="C21" s="163" t="s">
        <v>151</v>
      </c>
      <c r="D21" s="163" t="s">
        <v>152</v>
      </c>
      <c r="E21" s="164">
        <v>154551493</v>
      </c>
      <c r="F21" s="165" t="s">
        <v>217</v>
      </c>
      <c r="G21" s="166" t="s">
        <v>219</v>
      </c>
      <c r="H21" s="167">
        <v>43373</v>
      </c>
      <c r="I21" s="163" t="s">
        <v>71</v>
      </c>
      <c r="J21" s="163" t="s">
        <v>52</v>
      </c>
    </row>
    <row r="22" spans="1:10" s="168" customFormat="1" x14ac:dyDescent="0.2">
      <c r="A22" s="169" t="s">
        <v>153</v>
      </c>
      <c r="B22" s="163" t="s">
        <v>154</v>
      </c>
      <c r="C22" s="163" t="s">
        <v>155</v>
      </c>
      <c r="D22" s="163" t="s">
        <v>156</v>
      </c>
      <c r="E22" s="164">
        <v>218407112</v>
      </c>
      <c r="F22" s="169">
        <v>1208</v>
      </c>
      <c r="G22" s="167">
        <v>42670</v>
      </c>
      <c r="H22" s="167">
        <v>43217</v>
      </c>
      <c r="I22" s="163" t="s">
        <v>73</v>
      </c>
      <c r="J22" s="163" t="s">
        <v>207</v>
      </c>
    </row>
    <row r="23" spans="1:10" s="168" customFormat="1" x14ac:dyDescent="0.2">
      <c r="A23" s="169" t="s">
        <v>157</v>
      </c>
      <c r="B23" s="163" t="s">
        <v>158</v>
      </c>
      <c r="C23" s="163" t="s">
        <v>159</v>
      </c>
      <c r="D23" s="163" t="s">
        <v>160</v>
      </c>
      <c r="E23" s="164">
        <v>199450615</v>
      </c>
      <c r="F23" s="169">
        <v>1208</v>
      </c>
      <c r="G23" s="167">
        <v>42670</v>
      </c>
      <c r="H23" s="167">
        <v>43217</v>
      </c>
      <c r="I23" s="163" t="s">
        <v>202</v>
      </c>
      <c r="J23" s="163" t="s">
        <v>207</v>
      </c>
    </row>
    <row r="24" spans="1:10" s="168" customFormat="1" x14ac:dyDescent="0.2">
      <c r="A24" s="169" t="s">
        <v>161</v>
      </c>
      <c r="B24" s="163" t="s">
        <v>162</v>
      </c>
      <c r="C24" s="163" t="s">
        <v>163</v>
      </c>
      <c r="D24" s="163" t="s">
        <v>164</v>
      </c>
      <c r="E24" s="164">
        <v>101936000</v>
      </c>
      <c r="F24" s="169">
        <v>1203</v>
      </c>
      <c r="G24" s="167">
        <v>42664</v>
      </c>
      <c r="H24" s="167">
        <v>43211</v>
      </c>
      <c r="I24" s="163" t="s">
        <v>203</v>
      </c>
      <c r="J24" s="163" t="s">
        <v>207</v>
      </c>
    </row>
    <row r="25" spans="1:10" s="168" customFormat="1" x14ac:dyDescent="0.2">
      <c r="A25" s="169" t="s">
        <v>165</v>
      </c>
      <c r="B25" s="163" t="s">
        <v>166</v>
      </c>
      <c r="C25" s="163" t="s">
        <v>167</v>
      </c>
      <c r="D25" s="163" t="s">
        <v>168</v>
      </c>
      <c r="E25" s="164">
        <v>176434000</v>
      </c>
      <c r="F25" s="169">
        <v>1145</v>
      </c>
      <c r="G25" s="167">
        <v>42650</v>
      </c>
      <c r="H25" s="167">
        <v>43197</v>
      </c>
      <c r="I25" s="163" t="s">
        <v>204</v>
      </c>
      <c r="J25" s="163" t="s">
        <v>207</v>
      </c>
    </row>
    <row r="26" spans="1:10" s="168" customFormat="1" x14ac:dyDescent="0.2">
      <c r="A26" s="169" t="s">
        <v>169</v>
      </c>
      <c r="B26" s="163" t="s">
        <v>170</v>
      </c>
      <c r="C26" s="163" t="s">
        <v>171</v>
      </c>
      <c r="D26" s="163" t="s">
        <v>172</v>
      </c>
      <c r="E26" s="164">
        <v>219991000</v>
      </c>
      <c r="F26" s="169">
        <v>1145</v>
      </c>
      <c r="G26" s="167">
        <v>42650</v>
      </c>
      <c r="H26" s="167">
        <v>43197</v>
      </c>
      <c r="I26" s="163" t="s">
        <v>205</v>
      </c>
      <c r="J26" s="163" t="s">
        <v>207</v>
      </c>
    </row>
    <row r="27" spans="1:10" s="168" customFormat="1" x14ac:dyDescent="0.2">
      <c r="A27" s="169" t="s">
        <v>173</v>
      </c>
      <c r="B27" s="163" t="s">
        <v>174</v>
      </c>
      <c r="C27" s="163" t="s">
        <v>175</v>
      </c>
      <c r="D27" s="163" t="s">
        <v>176</v>
      </c>
      <c r="E27" s="164">
        <v>188600060</v>
      </c>
      <c r="F27" s="169">
        <v>1208</v>
      </c>
      <c r="G27" s="167">
        <v>42670</v>
      </c>
      <c r="H27" s="167">
        <v>43217</v>
      </c>
      <c r="I27" s="163" t="s">
        <v>73</v>
      </c>
      <c r="J27" s="163" t="s">
        <v>207</v>
      </c>
    </row>
    <row r="28" spans="1:10" s="168" customFormat="1" x14ac:dyDescent="0.2">
      <c r="A28" s="169" t="s">
        <v>177</v>
      </c>
      <c r="B28" s="163" t="s">
        <v>178</v>
      </c>
      <c r="C28" s="163" t="s">
        <v>179</v>
      </c>
      <c r="D28" s="163" t="s">
        <v>180</v>
      </c>
      <c r="E28" s="164">
        <v>116180155</v>
      </c>
      <c r="F28" s="169">
        <v>1159</v>
      </c>
      <c r="G28" s="167">
        <v>42650</v>
      </c>
      <c r="H28" s="167">
        <v>43197</v>
      </c>
      <c r="I28" s="163" t="s">
        <v>71</v>
      </c>
      <c r="J28" s="163" t="s">
        <v>52</v>
      </c>
    </row>
    <row r="29" spans="1:10" s="168" customFormat="1" x14ac:dyDescent="0.2">
      <c r="A29" s="169" t="s">
        <v>181</v>
      </c>
      <c r="B29" s="163" t="s">
        <v>182</v>
      </c>
      <c r="C29" s="163" t="s">
        <v>183</v>
      </c>
      <c r="D29" s="163" t="s">
        <v>184</v>
      </c>
      <c r="E29" s="164">
        <v>137597893</v>
      </c>
      <c r="F29" s="169">
        <v>1203</v>
      </c>
      <c r="G29" s="167">
        <v>42664</v>
      </c>
      <c r="H29" s="167">
        <v>43211</v>
      </c>
      <c r="I29" s="163" t="s">
        <v>199</v>
      </c>
      <c r="J29" s="163" t="s">
        <v>52</v>
      </c>
    </row>
    <row r="30" spans="1:10" s="168" customFormat="1" x14ac:dyDescent="0.2">
      <c r="A30" s="169" t="s">
        <v>185</v>
      </c>
      <c r="B30" s="163" t="s">
        <v>186</v>
      </c>
      <c r="C30" s="163" t="s">
        <v>187</v>
      </c>
      <c r="D30" s="163" t="s">
        <v>188</v>
      </c>
      <c r="E30" s="164">
        <v>136487041</v>
      </c>
      <c r="F30" s="169">
        <v>1203</v>
      </c>
      <c r="G30" s="167">
        <v>42664</v>
      </c>
      <c r="H30" s="167">
        <v>43211</v>
      </c>
      <c r="I30" s="163" t="s">
        <v>206</v>
      </c>
      <c r="J30" s="163" t="s">
        <v>207</v>
      </c>
    </row>
    <row r="31" spans="1:10" s="168" customFormat="1" x14ac:dyDescent="0.2">
      <c r="A31" s="169" t="s">
        <v>189</v>
      </c>
      <c r="B31" s="163" t="s">
        <v>190</v>
      </c>
      <c r="C31" s="163" t="s">
        <v>191</v>
      </c>
      <c r="D31" s="163" t="s">
        <v>192</v>
      </c>
      <c r="E31" s="164">
        <v>219100158</v>
      </c>
      <c r="F31" s="169">
        <v>1121</v>
      </c>
      <c r="G31" s="167">
        <v>42643</v>
      </c>
      <c r="H31" s="167">
        <v>43189</v>
      </c>
      <c r="I31" s="163" t="s">
        <v>74</v>
      </c>
      <c r="J31" s="163" t="s">
        <v>51</v>
      </c>
    </row>
    <row r="32" spans="1:10" s="168" customFormat="1" x14ac:dyDescent="0.2">
      <c r="A32" s="169" t="s">
        <v>193</v>
      </c>
      <c r="B32" s="163" t="s">
        <v>194</v>
      </c>
      <c r="C32" s="163" t="s">
        <v>195</v>
      </c>
      <c r="D32" s="163" t="s">
        <v>196</v>
      </c>
      <c r="E32" s="164">
        <v>146404469</v>
      </c>
      <c r="F32" s="169">
        <v>1203</v>
      </c>
      <c r="G32" s="167">
        <v>42664</v>
      </c>
      <c r="H32" s="167">
        <v>43211</v>
      </c>
      <c r="I32" s="163" t="s">
        <v>199</v>
      </c>
      <c r="J32" s="163" t="s">
        <v>52</v>
      </c>
    </row>
  </sheetData>
  <sheetProtection algorithmName="SHA-512" hashValue="hj6aEV2sFq5zn2Xj767nsdbTFsjg3cU4gZgmXaZAU35Lm/9aHIJ/iI9DA+tu6OCjegJLt13BEfSrcehv/ZYgZA==" saltValue="mvnxDJWxqr9A5m7NQZgs7w==" spinCount="100000" sheet="1" objects="1" scenarios="1"/>
  <autoFilter ref="A2:J32">
    <sortState ref="A3:J32">
      <sortCondition ref="A2:A32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tabSelected="1" topLeftCell="A9" zoomScaleNormal="100" workbookViewId="0">
      <selection activeCell="C15" sqref="C15"/>
    </sheetView>
  </sheetViews>
  <sheetFormatPr baseColWidth="10" defaultRowHeight="15" x14ac:dyDescent="0.2"/>
  <cols>
    <col min="1" max="1" width="3.42578125" style="7" customWidth="1"/>
    <col min="2" max="2" width="32.140625" style="26" customWidth="1"/>
    <col min="3" max="3" width="42" style="26" customWidth="1"/>
    <col min="4" max="4" width="27.42578125" style="27" customWidth="1"/>
    <col min="5" max="5" width="17.42578125" style="7" customWidth="1"/>
    <col min="6" max="6" width="3.5703125" style="7" customWidth="1"/>
    <col min="7" max="8" width="3.140625" style="7" customWidth="1"/>
    <col min="9" max="16384" width="11.42578125" style="7"/>
  </cols>
  <sheetData>
    <row r="1" spans="1:12" x14ac:dyDescent="0.2">
      <c r="A1" s="17"/>
      <c r="B1" s="18"/>
      <c r="C1" s="18"/>
      <c r="D1" s="18"/>
      <c r="E1" s="18"/>
      <c r="F1" s="19"/>
    </row>
    <row r="2" spans="1:12" x14ac:dyDescent="0.2">
      <c r="A2" s="2"/>
      <c r="B2" s="20"/>
      <c r="C2" s="1"/>
      <c r="D2" s="1"/>
      <c r="E2" s="1"/>
      <c r="F2" s="9"/>
    </row>
    <row r="3" spans="1:12" ht="16.5" customHeight="1" x14ac:dyDescent="0.2">
      <c r="A3" s="2"/>
      <c r="B3" s="1"/>
      <c r="C3" s="1"/>
      <c r="D3" s="71" t="s">
        <v>49</v>
      </c>
      <c r="E3" s="70">
        <f ca="1">TODAY()</f>
        <v>43165</v>
      </c>
      <c r="F3" s="9"/>
    </row>
    <row r="4" spans="1:12" x14ac:dyDescent="0.2">
      <c r="A4" s="2"/>
      <c r="B4" s="21"/>
      <c r="C4" s="1"/>
      <c r="D4" s="20"/>
      <c r="E4" s="1"/>
      <c r="F4" s="9"/>
    </row>
    <row r="5" spans="1:12" ht="11.25" customHeight="1" x14ac:dyDescent="0.2">
      <c r="A5" s="2"/>
      <c r="B5" s="21"/>
      <c r="C5" s="1"/>
      <c r="D5" s="1"/>
      <c r="E5" s="1"/>
      <c r="F5" s="9"/>
    </row>
    <row r="6" spans="1:12" ht="11.25" customHeight="1" x14ac:dyDescent="0.2">
      <c r="A6" s="2"/>
      <c r="B6" s="21"/>
      <c r="C6" s="1"/>
      <c r="D6" s="1"/>
      <c r="E6" s="1"/>
      <c r="F6" s="9"/>
    </row>
    <row r="7" spans="1:12" ht="21" customHeight="1" x14ac:dyDescent="0.2">
      <c r="A7" s="2"/>
      <c r="B7" s="148" t="s">
        <v>208</v>
      </c>
      <c r="C7" s="148"/>
      <c r="D7" s="148"/>
      <c r="E7" s="148"/>
      <c r="F7" s="9"/>
    </row>
    <row r="8" spans="1:12" ht="21" customHeight="1" x14ac:dyDescent="0.2">
      <c r="A8" s="2"/>
      <c r="B8" s="148" t="s">
        <v>17</v>
      </c>
      <c r="C8" s="148"/>
      <c r="D8" s="148"/>
      <c r="E8" s="148"/>
      <c r="F8" s="9"/>
    </row>
    <row r="9" spans="1:12" ht="20.25" customHeight="1" thickBot="1" x14ac:dyDescent="0.25">
      <c r="A9" s="2"/>
      <c r="B9" s="148" t="s">
        <v>76</v>
      </c>
      <c r="C9" s="148"/>
      <c r="D9" s="148"/>
      <c r="E9" s="148"/>
      <c r="F9" s="9"/>
      <c r="K9" s="96"/>
      <c r="L9" s="96"/>
    </row>
    <row r="10" spans="1:12" x14ac:dyDescent="0.2">
      <c r="A10" s="2"/>
      <c r="B10" s="1"/>
      <c r="C10" s="1"/>
      <c r="D10" s="1"/>
      <c r="E10" s="1"/>
      <c r="F10" s="9"/>
      <c r="H10" s="124" t="s">
        <v>67</v>
      </c>
      <c r="I10" s="125"/>
      <c r="J10" s="126"/>
      <c r="K10" s="125"/>
      <c r="L10" s="127"/>
    </row>
    <row r="11" spans="1:12" s="4" customFormat="1" ht="49.5" customHeight="1" x14ac:dyDescent="0.2">
      <c r="A11" s="2"/>
      <c r="B11" s="3" t="s">
        <v>47</v>
      </c>
      <c r="C11" s="142" t="str">
        <f>IF($C$15&gt;0,VLOOKUP($C$15,'Lista Proyectos'!$A$3:$I$32,3,0)," ")</f>
        <v xml:space="preserve"> </v>
      </c>
      <c r="D11" s="143"/>
      <c r="E11" s="144"/>
      <c r="F11" s="9"/>
      <c r="H11" s="128" t="s">
        <v>57</v>
      </c>
      <c r="I11" s="140" t="s">
        <v>64</v>
      </c>
      <c r="J11" s="140"/>
      <c r="K11" s="140"/>
      <c r="L11" s="141"/>
    </row>
    <row r="12" spans="1:12" s="4" customFormat="1" ht="9.75" customHeight="1" x14ac:dyDescent="0.2">
      <c r="A12" s="2"/>
      <c r="B12" s="3"/>
      <c r="C12" s="5"/>
      <c r="D12" s="5"/>
      <c r="E12" s="5"/>
      <c r="F12" s="9"/>
      <c r="H12" s="128"/>
      <c r="I12" s="129"/>
      <c r="J12" s="129"/>
      <c r="K12" s="129"/>
      <c r="L12" s="130"/>
    </row>
    <row r="13" spans="1:12" s="4" customFormat="1" ht="30.75" customHeight="1" x14ac:dyDescent="0.2">
      <c r="A13" s="2"/>
      <c r="B13" s="3" t="s">
        <v>41</v>
      </c>
      <c r="C13" s="142" t="str">
        <f>IF($C$15&gt;0,VLOOKUP($C$15,'Lista Proyectos'!$A$3:$I$32,4,0)," ")</f>
        <v xml:space="preserve"> </v>
      </c>
      <c r="D13" s="143"/>
      <c r="E13" s="144"/>
      <c r="F13" s="9"/>
      <c r="H13" s="128" t="s">
        <v>58</v>
      </c>
      <c r="I13" s="140" t="s">
        <v>65</v>
      </c>
      <c r="J13" s="140"/>
      <c r="K13" s="140"/>
      <c r="L13" s="141"/>
    </row>
    <row r="14" spans="1:12" s="4" customFormat="1" ht="9.75" customHeight="1" x14ac:dyDescent="0.2">
      <c r="A14" s="2"/>
      <c r="B14" s="3"/>
      <c r="C14" s="5"/>
      <c r="D14" s="5"/>
      <c r="E14" s="5"/>
      <c r="F14" s="9"/>
      <c r="H14" s="128"/>
      <c r="I14" s="129"/>
      <c r="J14" s="129"/>
      <c r="K14" s="129"/>
      <c r="L14" s="130"/>
    </row>
    <row r="15" spans="1:12" s="4" customFormat="1" ht="25.5" customHeight="1" x14ac:dyDescent="0.2">
      <c r="A15" s="2"/>
      <c r="B15" s="3" t="s">
        <v>14</v>
      </c>
      <c r="C15" s="83"/>
      <c r="D15" s="29" t="s">
        <v>25</v>
      </c>
      <c r="E15" s="68" t="str">
        <f>IF($C$15&gt;0,VLOOKUP($C$15,'Lista Proyectos'!$A$3:$I$32,6,0)," ")</f>
        <v xml:space="preserve"> </v>
      </c>
      <c r="F15" s="9"/>
      <c r="H15" s="128" t="s">
        <v>59</v>
      </c>
      <c r="I15" s="140" t="s">
        <v>66</v>
      </c>
      <c r="J15" s="140"/>
      <c r="K15" s="140"/>
      <c r="L15" s="141"/>
    </row>
    <row r="16" spans="1:12" s="4" customFormat="1" ht="8.25" customHeight="1" thickBot="1" x14ac:dyDescent="0.25">
      <c r="A16" s="2"/>
      <c r="B16" s="1"/>
      <c r="C16" s="5"/>
      <c r="D16" s="28"/>
      <c r="E16" s="1"/>
      <c r="F16" s="9"/>
      <c r="H16" s="131"/>
      <c r="I16" s="132"/>
      <c r="J16" s="132"/>
      <c r="K16" s="132"/>
      <c r="L16" s="133"/>
    </row>
    <row r="17" spans="1:6" s="4" customFormat="1" ht="30" customHeight="1" x14ac:dyDescent="0.2">
      <c r="A17" s="2"/>
      <c r="B17" s="3" t="s">
        <v>15</v>
      </c>
      <c r="C17" s="67" t="str">
        <f>IF($C$15&gt;0,VLOOKUP($C$15,'Lista Proyectos'!$A$3:$I$32,9,0)," ")</f>
        <v xml:space="preserve"> </v>
      </c>
      <c r="D17" s="29" t="s">
        <v>26</v>
      </c>
      <c r="E17" s="69" t="str">
        <f>IF($C$15&gt;0,VLOOKUP($C$15,'Lista Proyectos'!$A$3:$I$32,7,0)," ")</f>
        <v xml:space="preserve"> </v>
      </c>
      <c r="F17" s="9"/>
    </row>
    <row r="18" spans="1:6" s="4" customFormat="1" ht="8.25" customHeight="1" x14ac:dyDescent="0.2">
      <c r="A18" s="2"/>
      <c r="B18" s="1"/>
      <c r="C18" s="5"/>
      <c r="D18" s="28"/>
      <c r="E18" s="1"/>
      <c r="F18" s="9"/>
    </row>
    <row r="19" spans="1:6" s="4" customFormat="1" ht="20.25" customHeight="1" x14ac:dyDescent="0.2">
      <c r="A19" s="2"/>
      <c r="B19" s="3" t="s">
        <v>16</v>
      </c>
      <c r="C19" s="84"/>
      <c r="D19" s="29" t="s">
        <v>27</v>
      </c>
      <c r="E19" s="69" t="str">
        <f>IF($C$15&gt;0,VLOOKUP($C$15,'Lista Proyectos'!$A$3:$I$32,8,0)," ")</f>
        <v xml:space="preserve"> </v>
      </c>
      <c r="F19" s="9"/>
    </row>
    <row r="20" spans="1:6" s="4" customFormat="1" x14ac:dyDescent="0.2">
      <c r="A20" s="2"/>
      <c r="B20" s="1"/>
      <c r="C20" s="5"/>
      <c r="D20" s="1"/>
      <c r="E20" s="1"/>
      <c r="F20" s="9"/>
    </row>
    <row r="21" spans="1:6" ht="0.75" customHeight="1" x14ac:dyDescent="0.2">
      <c r="A21" s="2"/>
      <c r="B21" s="1"/>
      <c r="C21" s="1"/>
      <c r="D21" s="1"/>
      <c r="E21" s="1"/>
      <c r="F21" s="9"/>
    </row>
    <row r="22" spans="1:6" s="15" customFormat="1" ht="30" customHeight="1" x14ac:dyDescent="0.2">
      <c r="A22" s="13"/>
      <c r="B22" s="12" t="s">
        <v>7</v>
      </c>
      <c r="C22" s="149" t="s">
        <v>8</v>
      </c>
      <c r="D22" s="150"/>
      <c r="E22" s="12" t="s">
        <v>48</v>
      </c>
      <c r="F22" s="14"/>
    </row>
    <row r="23" spans="1:6" s="6" customFormat="1" ht="24" customHeight="1" x14ac:dyDescent="0.2">
      <c r="A23" s="10"/>
      <c r="B23" s="145" t="s">
        <v>31</v>
      </c>
      <c r="C23" s="136" t="s">
        <v>29</v>
      </c>
      <c r="D23" s="137"/>
      <c r="E23" s="31">
        <f>SUMIF('Detalle Gastos'!$E$13:$E$24,'Resumen Rendición de Gastos'!C23,'Detalle Gastos'!$L$13:$L$24)</f>
        <v>0</v>
      </c>
      <c r="F23" s="11"/>
    </row>
    <row r="24" spans="1:6" ht="24" customHeight="1" x14ac:dyDescent="0.2">
      <c r="A24" s="2"/>
      <c r="B24" s="146"/>
      <c r="C24" s="136" t="s">
        <v>30</v>
      </c>
      <c r="D24" s="137"/>
      <c r="E24" s="31">
        <f>SUMIF('Detalle Gastos'!$E$13:$E$24,'Resumen Rendición de Gastos'!C24,'Detalle Gastos'!$L$13:$L$24)</f>
        <v>0</v>
      </c>
      <c r="F24" s="9"/>
    </row>
    <row r="25" spans="1:6" ht="24" customHeight="1" x14ac:dyDescent="0.2">
      <c r="A25" s="2"/>
      <c r="B25" s="145" t="s">
        <v>32</v>
      </c>
      <c r="C25" s="136" t="s">
        <v>33</v>
      </c>
      <c r="D25" s="137"/>
      <c r="E25" s="31">
        <f>SUMIF('Detalle Gastos'!$E$13:$E$24,'Resumen Rendición de Gastos'!C25,'Detalle Gastos'!$L$13:$L$24)</f>
        <v>0</v>
      </c>
      <c r="F25" s="9"/>
    </row>
    <row r="26" spans="1:6" ht="24" customHeight="1" x14ac:dyDescent="0.2">
      <c r="A26" s="2"/>
      <c r="B26" s="147"/>
      <c r="C26" s="136" t="s">
        <v>34</v>
      </c>
      <c r="D26" s="137"/>
      <c r="E26" s="31">
        <f>SUMIF('Detalle Gastos'!$E$13:$E$24,'Resumen Rendición de Gastos'!C26,'Detalle Gastos'!$L$13:$L$24)</f>
        <v>0</v>
      </c>
      <c r="F26" s="9"/>
    </row>
    <row r="27" spans="1:6" ht="24" customHeight="1" x14ac:dyDescent="0.2">
      <c r="A27" s="2"/>
      <c r="B27" s="147"/>
      <c r="C27" s="136" t="s">
        <v>35</v>
      </c>
      <c r="D27" s="137"/>
      <c r="E27" s="31">
        <f>SUMIF('Detalle Gastos'!$E$13:$E$24,'Resumen Rendición de Gastos'!C27,'Detalle Gastos'!$L$13:$L$24)</f>
        <v>0</v>
      </c>
      <c r="F27" s="9"/>
    </row>
    <row r="28" spans="1:6" ht="24" customHeight="1" x14ac:dyDescent="0.2">
      <c r="A28" s="2"/>
      <c r="B28" s="146"/>
      <c r="C28" s="136" t="s">
        <v>36</v>
      </c>
      <c r="D28" s="137"/>
      <c r="E28" s="31">
        <f>SUMIF('Detalle Gastos'!$E$13:$E$24,'Resumen Rendición de Gastos'!C28,'Detalle Gastos'!$L$13:$L$24)</f>
        <v>0</v>
      </c>
      <c r="F28" s="9"/>
    </row>
    <row r="29" spans="1:6" ht="24" customHeight="1" x14ac:dyDescent="0.2">
      <c r="A29" s="2"/>
      <c r="B29" s="8"/>
      <c r="C29" s="138" t="s">
        <v>5</v>
      </c>
      <c r="D29" s="139"/>
      <c r="E29" s="32">
        <f>IF($C$15&gt;0,VLOOKUP($C$15,'Lista Proyectos'!$A$3:$I$32,5,0),0)</f>
        <v>0</v>
      </c>
      <c r="F29" s="9"/>
    </row>
    <row r="30" spans="1:6" ht="24" customHeight="1" x14ac:dyDescent="0.2">
      <c r="A30" s="2"/>
      <c r="B30" s="8"/>
      <c r="C30" s="138" t="s">
        <v>53</v>
      </c>
      <c r="D30" s="139"/>
      <c r="E30" s="32">
        <v>0</v>
      </c>
      <c r="F30" s="9"/>
    </row>
    <row r="31" spans="1:6" ht="24" customHeight="1" x14ac:dyDescent="0.2">
      <c r="A31" s="2"/>
      <c r="B31" s="8"/>
      <c r="C31" s="138" t="s">
        <v>54</v>
      </c>
      <c r="D31" s="139"/>
      <c r="E31" s="32">
        <f>SUM(E23:E28)</f>
        <v>0</v>
      </c>
      <c r="F31" s="9"/>
    </row>
    <row r="32" spans="1:6" ht="24" customHeight="1" x14ac:dyDescent="0.2">
      <c r="A32" s="2"/>
      <c r="B32" s="8"/>
      <c r="C32" s="138" t="s">
        <v>55</v>
      </c>
      <c r="D32" s="139"/>
      <c r="E32" s="32">
        <f>E29-E30-E31</f>
        <v>0</v>
      </c>
      <c r="F32" s="9"/>
    </row>
    <row r="33" spans="1:6" ht="24" customHeight="1" x14ac:dyDescent="0.2">
      <c r="A33" s="2"/>
      <c r="B33" s="8"/>
      <c r="C33" s="138" t="s">
        <v>56</v>
      </c>
      <c r="D33" s="139"/>
      <c r="E33" s="33">
        <f>+IF(E29&gt;0,E32/E29,0)</f>
        <v>0</v>
      </c>
      <c r="F33" s="9"/>
    </row>
    <row r="34" spans="1:6" x14ac:dyDescent="0.2">
      <c r="A34" s="2"/>
      <c r="B34" s="1"/>
      <c r="C34" s="1"/>
      <c r="D34" s="1"/>
      <c r="E34" s="1"/>
      <c r="F34" s="9"/>
    </row>
    <row r="35" spans="1:6" x14ac:dyDescent="0.2">
      <c r="A35" s="2"/>
      <c r="B35" s="1"/>
      <c r="C35" s="1"/>
      <c r="D35" s="1"/>
      <c r="E35" s="1"/>
      <c r="F35" s="9"/>
    </row>
    <row r="36" spans="1:6" x14ac:dyDescent="0.2">
      <c r="A36" s="2"/>
      <c r="B36" s="1"/>
      <c r="C36" s="1"/>
      <c r="D36" s="1"/>
      <c r="E36" s="1"/>
      <c r="F36" s="9"/>
    </row>
    <row r="37" spans="1:6" x14ac:dyDescent="0.2">
      <c r="A37" s="2"/>
      <c r="B37" s="1"/>
      <c r="C37" s="1"/>
      <c r="D37" s="1"/>
      <c r="E37" s="22"/>
      <c r="F37" s="9"/>
    </row>
    <row r="38" spans="1:6" x14ac:dyDescent="0.2">
      <c r="A38" s="2"/>
      <c r="B38" s="1"/>
      <c r="C38" s="1"/>
      <c r="D38" s="1"/>
      <c r="E38" s="1"/>
      <c r="F38" s="9"/>
    </row>
    <row r="39" spans="1:6" ht="21" customHeight="1" x14ac:dyDescent="0.2">
      <c r="A39" s="2"/>
      <c r="B39" s="16" t="str">
        <f>IF($C$15&gt;0,VLOOKUP($C$15,'Lista Proyectos'!$A$3:$I$32,2,0)," ")</f>
        <v xml:space="preserve"> </v>
      </c>
      <c r="C39" s="1"/>
      <c r="D39" s="134" t="s">
        <v>209</v>
      </c>
      <c r="E39" s="75"/>
      <c r="F39" s="9"/>
    </row>
    <row r="40" spans="1:6" ht="21" customHeight="1" x14ac:dyDescent="0.2">
      <c r="A40" s="2"/>
      <c r="B40" s="74" t="s">
        <v>70</v>
      </c>
      <c r="C40" s="1"/>
      <c r="D40" s="135"/>
      <c r="E40" s="75"/>
      <c r="F40" s="9"/>
    </row>
    <row r="41" spans="1:6" x14ac:dyDescent="0.2">
      <c r="A41" s="2"/>
      <c r="B41" s="1"/>
      <c r="C41" s="1"/>
      <c r="D41" s="1"/>
      <c r="E41" s="1"/>
      <c r="F41" s="9"/>
    </row>
    <row r="42" spans="1:6" x14ac:dyDescent="0.2">
      <c r="A42" s="2"/>
      <c r="B42" s="1"/>
      <c r="C42" s="1"/>
      <c r="D42" s="1"/>
      <c r="E42" s="1"/>
      <c r="F42" s="9"/>
    </row>
    <row r="43" spans="1:6" x14ac:dyDescent="0.2">
      <c r="A43" s="2"/>
      <c r="B43" s="1"/>
      <c r="C43" s="1"/>
      <c r="D43" s="1"/>
      <c r="E43" s="1"/>
      <c r="F43" s="9"/>
    </row>
    <row r="44" spans="1:6" x14ac:dyDescent="0.2">
      <c r="A44" s="2"/>
      <c r="B44" s="1"/>
      <c r="C44" s="73" t="str">
        <f>IF($C$15&gt;0,VLOOKUP($C$15,'Lista Proyectos'!$A$3:$J$32,10,0)," ")</f>
        <v xml:space="preserve"> </v>
      </c>
      <c r="D44" s="75"/>
      <c r="E44" s="1"/>
      <c r="F44" s="9"/>
    </row>
    <row r="45" spans="1:6" ht="18" customHeight="1" x14ac:dyDescent="0.2">
      <c r="A45" s="2"/>
      <c r="B45" s="1"/>
      <c r="C45" s="74" t="s">
        <v>50</v>
      </c>
      <c r="D45" s="75"/>
      <c r="E45" s="1"/>
      <c r="F45" s="9"/>
    </row>
    <row r="46" spans="1:6" ht="15.75" customHeight="1" thickBot="1" x14ac:dyDescent="0.25">
      <c r="A46" s="23"/>
      <c r="B46" s="24"/>
      <c r="C46" s="24"/>
      <c r="D46" s="24"/>
      <c r="E46" s="24"/>
      <c r="F46" s="25"/>
    </row>
    <row r="47" spans="1:6" s="27" customFormat="1" x14ac:dyDescent="0.2">
      <c r="B47" s="26"/>
      <c r="C47" s="26"/>
    </row>
    <row r="48" spans="1:6" s="27" customFormat="1" x14ac:dyDescent="0.2">
      <c r="B48" s="26"/>
      <c r="C48" s="26"/>
    </row>
    <row r="49" spans="2:3" s="27" customFormat="1" x14ac:dyDescent="0.2">
      <c r="B49" s="26"/>
      <c r="C49" s="26"/>
    </row>
    <row r="50" spans="2:3" s="27" customFormat="1" x14ac:dyDescent="0.2">
      <c r="B50" s="26"/>
      <c r="C50" s="26"/>
    </row>
    <row r="51" spans="2:3" s="27" customFormat="1" x14ac:dyDescent="0.2">
      <c r="B51" s="26"/>
      <c r="C51" s="26"/>
    </row>
    <row r="52" spans="2:3" s="27" customFormat="1" x14ac:dyDescent="0.2">
      <c r="B52" s="26"/>
      <c r="C52" s="26"/>
    </row>
    <row r="53" spans="2:3" s="27" customFormat="1" x14ac:dyDescent="0.2">
      <c r="B53" s="26"/>
      <c r="C53" s="26"/>
    </row>
    <row r="54" spans="2:3" s="27" customFormat="1" x14ac:dyDescent="0.2">
      <c r="B54" s="26"/>
      <c r="C54" s="26"/>
    </row>
  </sheetData>
  <sheetProtection algorithmName="SHA-512" hashValue="njeVDHw/TGK7V5lvo0tCjFAIhwcuomhd14RhFREVAE1mB9jFEi/mg7MkOWdB6l/l8YVqU4hg1s4It4j/wCorMQ==" saltValue="vOp/8CQOfxxoFcUTBmz3yQ==" spinCount="100000" sheet="1" objects="1" scenarios="1"/>
  <mergeCells count="23">
    <mergeCell ref="B23:B24"/>
    <mergeCell ref="B25:B28"/>
    <mergeCell ref="B7:E7"/>
    <mergeCell ref="B8:E8"/>
    <mergeCell ref="B9:E9"/>
    <mergeCell ref="C11:E11"/>
    <mergeCell ref="C22:D22"/>
    <mergeCell ref="I15:L15"/>
    <mergeCell ref="I11:L11"/>
    <mergeCell ref="I13:L13"/>
    <mergeCell ref="C13:E13"/>
    <mergeCell ref="C29:D29"/>
    <mergeCell ref="D39:D40"/>
    <mergeCell ref="C23:D23"/>
    <mergeCell ref="C24:D24"/>
    <mergeCell ref="C25:D25"/>
    <mergeCell ref="C26:D26"/>
    <mergeCell ref="C27:D27"/>
    <mergeCell ref="C28:D28"/>
    <mergeCell ref="C30:D30"/>
    <mergeCell ref="C31:D31"/>
    <mergeCell ref="C32:D32"/>
    <mergeCell ref="C33:D33"/>
  </mergeCells>
  <phoneticPr fontId="0" type="noConversion"/>
  <printOptions horizontalCentered="1"/>
  <pageMargins left="0" right="0" top="0.59055118110236227" bottom="0.78740157480314965" header="0" footer="0.39370078740157483"/>
  <pageSetup scale="80" orientation="portrait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Proyectos'!$A$3:$A$32</xm:f>
          </x14:formula1>
          <xm:sqref>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1"/>
  <sheetViews>
    <sheetView topLeftCell="A17" zoomScale="90" zoomScaleNormal="90" workbookViewId="0">
      <selection activeCell="D8" sqref="D8"/>
    </sheetView>
  </sheetViews>
  <sheetFormatPr baseColWidth="10" defaultColWidth="11.42578125" defaultRowHeight="12.75" x14ac:dyDescent="0.2"/>
  <cols>
    <col min="1" max="1" width="3.7109375" style="34" customWidth="1"/>
    <col min="2" max="2" width="3.42578125" style="34" customWidth="1"/>
    <col min="3" max="3" width="5.42578125" style="103" customWidth="1"/>
    <col min="4" max="4" width="16.85546875" style="34" customWidth="1"/>
    <col min="5" max="5" width="32.42578125" style="34" customWidth="1"/>
    <col min="6" max="6" width="14.28515625" style="34" customWidth="1"/>
    <col min="7" max="7" width="22.42578125" style="34" customWidth="1"/>
    <col min="8" max="8" width="44.42578125" style="34" customWidth="1"/>
    <col min="9" max="9" width="14.140625" style="34" customWidth="1"/>
    <col min="10" max="10" width="10.7109375" style="34" customWidth="1"/>
    <col min="11" max="11" width="10.85546875" style="34" customWidth="1"/>
    <col min="12" max="12" width="15" style="34" customWidth="1"/>
    <col min="13" max="13" width="3.5703125" style="34" customWidth="1"/>
    <col min="14" max="16384" width="11.42578125" style="34"/>
  </cols>
  <sheetData>
    <row r="1" spans="2:13" ht="13.5" thickBot="1" x14ac:dyDescent="0.25"/>
    <row r="2" spans="2:13" ht="20.25" customHeight="1" x14ac:dyDescent="0.2">
      <c r="B2" s="35"/>
      <c r="C2" s="104"/>
      <c r="D2" s="36"/>
      <c r="E2" s="36"/>
      <c r="F2" s="37"/>
      <c r="G2" s="36"/>
      <c r="H2" s="36"/>
      <c r="I2" s="38"/>
      <c r="J2" s="38"/>
      <c r="K2" s="38"/>
      <c r="L2" s="36"/>
      <c r="M2" s="39"/>
    </row>
    <row r="3" spans="2:13" ht="20.25" customHeight="1" x14ac:dyDescent="0.2">
      <c r="B3" s="40"/>
      <c r="C3" s="102"/>
      <c r="D3" s="42"/>
      <c r="E3" s="42"/>
      <c r="F3" s="43"/>
      <c r="G3" s="61" t="s">
        <v>17</v>
      </c>
      <c r="H3" s="46"/>
      <c r="I3" s="62"/>
      <c r="J3" s="63"/>
      <c r="K3" s="64" t="s">
        <v>46</v>
      </c>
      <c r="L3" s="65">
        <f ca="1">+'Resumen Rendición de Gastos'!$E$3</f>
        <v>43165</v>
      </c>
      <c r="M3" s="45"/>
    </row>
    <row r="4" spans="2:13" ht="20.25" customHeight="1" x14ac:dyDescent="0.2">
      <c r="B4" s="40"/>
      <c r="C4" s="77"/>
      <c r="D4" s="41"/>
      <c r="E4" s="41"/>
      <c r="F4" s="46"/>
      <c r="G4" s="151" t="s">
        <v>76</v>
      </c>
      <c r="H4" s="151"/>
      <c r="I4" s="151"/>
      <c r="J4" s="47"/>
      <c r="K4" s="47"/>
      <c r="L4" s="46"/>
      <c r="M4" s="48"/>
    </row>
    <row r="5" spans="2:13" ht="20.25" customHeight="1" x14ac:dyDescent="0.2">
      <c r="B5" s="40"/>
      <c r="C5" s="77"/>
      <c r="D5" s="41"/>
      <c r="E5" s="41"/>
      <c r="F5" s="46"/>
      <c r="G5" s="76" t="s">
        <v>43</v>
      </c>
      <c r="H5" s="97">
        <f>+'Resumen Rendición de Gastos'!$C$15</f>
        <v>0</v>
      </c>
      <c r="I5" s="64" t="s">
        <v>42</v>
      </c>
      <c r="J5" s="98">
        <f>+'Resumen Rendición de Gastos'!$C$19</f>
        <v>0</v>
      </c>
      <c r="K5" s="47"/>
      <c r="L5" s="46"/>
      <c r="M5" s="48"/>
    </row>
    <row r="6" spans="2:13" ht="20.25" customHeight="1" x14ac:dyDescent="0.2">
      <c r="B6" s="40"/>
      <c r="C6" s="105"/>
      <c r="D6" s="49"/>
      <c r="E6" s="49"/>
      <c r="F6" s="50"/>
      <c r="G6" s="76" t="s">
        <v>44</v>
      </c>
      <c r="H6" s="97" t="str">
        <f>+'Resumen Rendición de Gastos'!$C$17</f>
        <v xml:space="preserve"> </v>
      </c>
      <c r="I6" s="76" t="s">
        <v>45</v>
      </c>
      <c r="J6" s="99">
        <v>1</v>
      </c>
      <c r="K6" s="47"/>
      <c r="L6" s="46"/>
      <c r="M6" s="48"/>
    </row>
    <row r="7" spans="2:13" ht="20.25" customHeight="1" thickBot="1" x14ac:dyDescent="0.25">
      <c r="B7" s="40"/>
      <c r="C7" s="105"/>
      <c r="D7" s="49"/>
      <c r="E7" s="49"/>
      <c r="F7" s="50"/>
      <c r="G7" s="76"/>
      <c r="H7" s="76"/>
      <c r="I7" s="76"/>
      <c r="J7" s="66"/>
      <c r="K7" s="47"/>
      <c r="L7" s="46"/>
      <c r="M7" s="48"/>
    </row>
    <row r="8" spans="2:13" ht="18" customHeight="1" x14ac:dyDescent="0.2">
      <c r="B8" s="40"/>
      <c r="C8" s="105"/>
      <c r="D8" s="110" t="s">
        <v>67</v>
      </c>
      <c r="E8" s="111"/>
      <c r="F8" s="112"/>
      <c r="G8" s="113"/>
      <c r="H8" s="114"/>
      <c r="I8" s="76"/>
      <c r="J8" s="66"/>
      <c r="K8" s="47"/>
      <c r="L8" s="46"/>
      <c r="M8" s="48"/>
    </row>
    <row r="9" spans="2:13" ht="18" customHeight="1" x14ac:dyDescent="0.2">
      <c r="B9" s="40"/>
      <c r="C9" s="105"/>
      <c r="D9" s="115" t="s">
        <v>69</v>
      </c>
      <c r="E9" s="116"/>
      <c r="F9" s="117"/>
      <c r="G9" s="118"/>
      <c r="H9" s="119"/>
      <c r="I9" s="76"/>
      <c r="J9" s="66"/>
      <c r="K9" s="47"/>
      <c r="L9" s="46"/>
      <c r="M9" s="48"/>
    </row>
    <row r="10" spans="2:13" ht="18" customHeight="1" thickBot="1" x14ac:dyDescent="0.25">
      <c r="B10" s="40"/>
      <c r="C10" s="77"/>
      <c r="D10" s="120" t="s">
        <v>68</v>
      </c>
      <c r="E10" s="121"/>
      <c r="F10" s="121"/>
      <c r="G10" s="121"/>
      <c r="H10" s="122"/>
      <c r="I10" s="44"/>
      <c r="J10" s="44"/>
      <c r="K10" s="44"/>
      <c r="L10" s="44"/>
      <c r="M10" s="48"/>
    </row>
    <row r="11" spans="2:13" ht="18" customHeight="1" thickBot="1" x14ac:dyDescent="0.25">
      <c r="B11" s="40"/>
      <c r="C11" s="106"/>
      <c r="D11" s="46"/>
      <c r="E11" s="49"/>
      <c r="F11" s="41"/>
      <c r="G11" s="41"/>
      <c r="H11" s="41"/>
      <c r="I11" s="44"/>
      <c r="J11" s="44"/>
      <c r="K11" s="44"/>
      <c r="L11" s="44"/>
      <c r="M11" s="48"/>
    </row>
    <row r="12" spans="2:13" s="54" customFormat="1" ht="48.75" customHeight="1" thickBot="1" x14ac:dyDescent="0.25">
      <c r="B12" s="52"/>
      <c r="C12" s="109" t="s">
        <v>9</v>
      </c>
      <c r="D12" s="59" t="s">
        <v>11</v>
      </c>
      <c r="E12" s="59" t="s">
        <v>10</v>
      </c>
      <c r="F12" s="59" t="s">
        <v>0</v>
      </c>
      <c r="G12" s="59" t="s">
        <v>1</v>
      </c>
      <c r="H12" s="59" t="s">
        <v>4</v>
      </c>
      <c r="I12" s="59" t="s">
        <v>6</v>
      </c>
      <c r="J12" s="59" t="s">
        <v>3</v>
      </c>
      <c r="K12" s="59" t="s">
        <v>2</v>
      </c>
      <c r="L12" s="60" t="s">
        <v>40</v>
      </c>
      <c r="M12" s="53"/>
    </row>
    <row r="13" spans="2:13" ht="29.25" customHeight="1" x14ac:dyDescent="0.2">
      <c r="B13" s="40"/>
      <c r="C13" s="107">
        <v>1</v>
      </c>
      <c r="D13" s="80" t="str">
        <f>IF(E13&gt;0,VLOOKUP(E13,Listas!$B$3:$C$8,2,0)," ")</f>
        <v xml:space="preserve"> </v>
      </c>
      <c r="E13" s="85"/>
      <c r="F13" s="86"/>
      <c r="G13" s="78"/>
      <c r="H13" s="78"/>
      <c r="I13" s="78"/>
      <c r="J13" s="86"/>
      <c r="K13" s="87"/>
      <c r="L13" s="88"/>
      <c r="M13" s="48"/>
    </row>
    <row r="14" spans="2:13" ht="29.25" customHeight="1" x14ac:dyDescent="0.2">
      <c r="B14" s="40"/>
      <c r="C14" s="107">
        <f>+C13+1</f>
        <v>2</v>
      </c>
      <c r="D14" s="81" t="str">
        <f>IF(E14&gt;0,VLOOKUP(E14,Listas!$B$3:$C$8,2,0)," ")</f>
        <v xml:space="preserve"> </v>
      </c>
      <c r="E14" s="85"/>
      <c r="F14" s="89"/>
      <c r="G14" s="79"/>
      <c r="H14" s="79"/>
      <c r="I14" s="79"/>
      <c r="J14" s="89"/>
      <c r="K14" s="90"/>
      <c r="L14" s="91"/>
      <c r="M14" s="48"/>
    </row>
    <row r="15" spans="2:13" ht="29.25" customHeight="1" x14ac:dyDescent="0.2">
      <c r="B15" s="40"/>
      <c r="C15" s="107">
        <v>3</v>
      </c>
      <c r="D15" s="81" t="str">
        <f>IF(E15&gt;0,VLOOKUP(E15,Listas!$B$3:$C$8,2,0)," ")</f>
        <v xml:space="preserve"> </v>
      </c>
      <c r="E15" s="85"/>
      <c r="F15" s="89"/>
      <c r="G15" s="79"/>
      <c r="H15" s="79"/>
      <c r="I15" s="79"/>
      <c r="J15" s="89"/>
      <c r="K15" s="90"/>
      <c r="L15" s="91"/>
      <c r="M15" s="48"/>
    </row>
    <row r="16" spans="2:13" ht="29.25" customHeight="1" x14ac:dyDescent="0.2">
      <c r="B16" s="40"/>
      <c r="C16" s="107">
        <v>3</v>
      </c>
      <c r="D16" s="81" t="str">
        <f>IF(E16&gt;0,VLOOKUP(E16,Listas!$B$3:$C$8,2,0)," ")</f>
        <v xml:space="preserve"> </v>
      </c>
      <c r="E16" s="85"/>
      <c r="F16" s="89"/>
      <c r="G16" s="79"/>
      <c r="H16" s="79"/>
      <c r="I16" s="79"/>
      <c r="J16" s="89"/>
      <c r="K16" s="90"/>
      <c r="L16" s="91"/>
      <c r="M16" s="48"/>
    </row>
    <row r="17" spans="2:13" ht="29.25" customHeight="1" x14ac:dyDescent="0.2">
      <c r="B17" s="40"/>
      <c r="C17" s="107">
        <v>4</v>
      </c>
      <c r="D17" s="81" t="str">
        <f>IF(E17&gt;0,VLOOKUP(E17,Listas!$B$3:$C$8,2,0)," ")</f>
        <v xml:space="preserve"> </v>
      </c>
      <c r="E17" s="85"/>
      <c r="F17" s="89"/>
      <c r="G17" s="79"/>
      <c r="H17" s="79"/>
      <c r="I17" s="79"/>
      <c r="J17" s="89"/>
      <c r="K17" s="90"/>
      <c r="L17" s="91"/>
      <c r="M17" s="48"/>
    </row>
    <row r="18" spans="2:13" ht="29.25" customHeight="1" x14ac:dyDescent="0.2">
      <c r="B18" s="40"/>
      <c r="C18" s="107">
        <v>5</v>
      </c>
      <c r="D18" s="81" t="str">
        <f>IF(E18&gt;0,VLOOKUP(E18,Listas!$B$3:$C$8,2,0)," ")</f>
        <v xml:space="preserve"> </v>
      </c>
      <c r="E18" s="85"/>
      <c r="F18" s="89"/>
      <c r="G18" s="79"/>
      <c r="H18" s="79"/>
      <c r="I18" s="79"/>
      <c r="J18" s="89"/>
      <c r="K18" s="90"/>
      <c r="L18" s="91"/>
      <c r="M18" s="48"/>
    </row>
    <row r="19" spans="2:13" ht="29.25" customHeight="1" x14ac:dyDescent="0.2">
      <c r="B19" s="40"/>
      <c r="C19" s="107">
        <v>6</v>
      </c>
      <c r="D19" s="81" t="str">
        <f>IF(E19&gt;0,VLOOKUP(E19,Listas!$B$3:$C$8,2,0)," ")</f>
        <v xml:space="preserve"> </v>
      </c>
      <c r="E19" s="85"/>
      <c r="F19" s="89"/>
      <c r="G19" s="79"/>
      <c r="H19" s="79"/>
      <c r="I19" s="79"/>
      <c r="J19" s="89"/>
      <c r="K19" s="90"/>
      <c r="L19" s="91"/>
      <c r="M19" s="48"/>
    </row>
    <row r="20" spans="2:13" ht="29.25" customHeight="1" x14ac:dyDescent="0.2">
      <c r="B20" s="40"/>
      <c r="C20" s="107">
        <v>7</v>
      </c>
      <c r="D20" s="81" t="str">
        <f>IF(E20&gt;0,VLOOKUP(E20,Listas!$B$3:$C$8,2,0)," ")</f>
        <v xml:space="preserve"> </v>
      </c>
      <c r="E20" s="85"/>
      <c r="F20" s="89"/>
      <c r="G20" s="79"/>
      <c r="H20" s="79"/>
      <c r="I20" s="79"/>
      <c r="J20" s="89"/>
      <c r="K20" s="90"/>
      <c r="L20" s="91"/>
      <c r="M20" s="48"/>
    </row>
    <row r="21" spans="2:13" ht="29.25" customHeight="1" x14ac:dyDescent="0.2">
      <c r="B21" s="40"/>
      <c r="C21" s="107">
        <v>8</v>
      </c>
      <c r="D21" s="81" t="str">
        <f>IF(E21&gt;0,VLOOKUP(E21,Listas!$B$3:$C$8,2,0)," ")</f>
        <v xml:space="preserve"> </v>
      </c>
      <c r="E21" s="85"/>
      <c r="F21" s="89"/>
      <c r="G21" s="79"/>
      <c r="H21" s="79"/>
      <c r="I21" s="79"/>
      <c r="J21" s="89"/>
      <c r="K21" s="90"/>
      <c r="L21" s="91"/>
      <c r="M21" s="48"/>
    </row>
    <row r="22" spans="2:13" ht="29.25" customHeight="1" x14ac:dyDescent="0.2">
      <c r="B22" s="40"/>
      <c r="C22" s="107">
        <v>9</v>
      </c>
      <c r="D22" s="81" t="str">
        <f>IF(E22&gt;0,VLOOKUP(E22,Listas!$B$3:$C$8,2,0)," ")</f>
        <v xml:space="preserve"> </v>
      </c>
      <c r="E22" s="85"/>
      <c r="F22" s="89"/>
      <c r="G22" s="79"/>
      <c r="H22" s="79"/>
      <c r="I22" s="79"/>
      <c r="J22" s="89"/>
      <c r="K22" s="90"/>
      <c r="L22" s="91"/>
      <c r="M22" s="48"/>
    </row>
    <row r="23" spans="2:13" ht="29.25" customHeight="1" x14ac:dyDescent="0.2">
      <c r="B23" s="40"/>
      <c r="C23" s="107">
        <v>10</v>
      </c>
      <c r="D23" s="81" t="str">
        <f>IF(E23&gt;0,VLOOKUP(E23,Listas!$B$3:$C$8,2,0)," ")</f>
        <v xml:space="preserve"> </v>
      </c>
      <c r="E23" s="85"/>
      <c r="F23" s="89"/>
      <c r="G23" s="79"/>
      <c r="H23" s="79"/>
      <c r="I23" s="79"/>
      <c r="J23" s="89"/>
      <c r="K23" s="90"/>
      <c r="L23" s="91"/>
      <c r="M23" s="48"/>
    </row>
    <row r="24" spans="2:13" ht="29.25" customHeight="1" thickBot="1" x14ac:dyDescent="0.25">
      <c r="B24" s="40"/>
      <c r="C24" s="108">
        <v>11</v>
      </c>
      <c r="D24" s="82" t="str">
        <f>IF(E24&gt;0,VLOOKUP(E24,Listas!$B$3:$C$8,2,0)," ")</f>
        <v xml:space="preserve"> </v>
      </c>
      <c r="E24" s="92"/>
      <c r="F24" s="93"/>
      <c r="G24" s="92"/>
      <c r="H24" s="92"/>
      <c r="I24" s="92"/>
      <c r="J24" s="93"/>
      <c r="K24" s="94"/>
      <c r="L24" s="95"/>
      <c r="M24" s="48"/>
    </row>
    <row r="25" spans="2:13" ht="36" customHeight="1" thickBot="1" x14ac:dyDescent="0.25">
      <c r="B25" s="40"/>
      <c r="C25" s="77"/>
      <c r="D25" s="152"/>
      <c r="E25" s="152"/>
      <c r="F25" s="41"/>
      <c r="G25" s="41"/>
      <c r="H25" s="41"/>
      <c r="I25" s="41"/>
      <c r="J25" s="41"/>
      <c r="K25" s="100" t="s">
        <v>12</v>
      </c>
      <c r="L25" s="101">
        <f>SUM(L13:L24)</f>
        <v>0</v>
      </c>
      <c r="M25" s="48"/>
    </row>
    <row r="26" spans="2:13" ht="24.95" customHeight="1" x14ac:dyDescent="0.2">
      <c r="B26" s="40"/>
      <c r="C26" s="77"/>
      <c r="D26" s="77"/>
      <c r="E26" s="77"/>
      <c r="F26" s="41"/>
      <c r="G26" s="41"/>
      <c r="H26" s="41"/>
      <c r="I26" s="41"/>
      <c r="J26" s="41"/>
      <c r="K26" s="41"/>
      <c r="L26" s="41"/>
      <c r="M26" s="48"/>
    </row>
    <row r="27" spans="2:13" ht="24.95" customHeight="1" x14ac:dyDescent="0.2">
      <c r="B27" s="40"/>
      <c r="C27" s="77"/>
      <c r="D27" s="41"/>
      <c r="E27" s="41"/>
      <c r="F27" s="46"/>
      <c r="G27" s="41"/>
      <c r="H27" s="41"/>
      <c r="I27" s="55"/>
      <c r="J27" s="55"/>
      <c r="K27" s="41"/>
      <c r="L27" s="41"/>
      <c r="M27" s="48"/>
    </row>
    <row r="28" spans="2:13" ht="19.5" customHeight="1" x14ac:dyDescent="0.2">
      <c r="B28" s="40"/>
      <c r="C28" s="77"/>
      <c r="D28" s="153" t="str">
        <f>+'Resumen Rendición de Gastos'!$B$39</f>
        <v xml:space="preserve"> </v>
      </c>
      <c r="E28" s="153"/>
      <c r="F28" s="41"/>
      <c r="G28" s="156" t="str">
        <f>+'Resumen Rendición de Gastos'!$D$39</f>
        <v>Nombre y Firma
Representante Institucional</v>
      </c>
      <c r="H28" s="56"/>
      <c r="I28" s="153" t="str">
        <f>+'Resumen Rendición de Gastos'!$C$44</f>
        <v xml:space="preserve"> </v>
      </c>
      <c r="J28" s="153"/>
      <c r="K28" s="41"/>
      <c r="L28" s="41"/>
      <c r="M28" s="123"/>
    </row>
    <row r="29" spans="2:13" ht="19.5" customHeight="1" x14ac:dyDescent="0.2">
      <c r="B29" s="40"/>
      <c r="C29" s="77"/>
      <c r="D29" s="154" t="str">
        <f>+'Resumen Rendición de Gastos'!B40</f>
        <v>Coordinador(a) Científico(a)</v>
      </c>
      <c r="E29" s="154"/>
      <c r="F29" s="41"/>
      <c r="G29" s="157"/>
      <c r="H29" s="56"/>
      <c r="I29" s="155" t="s">
        <v>50</v>
      </c>
      <c r="J29" s="155"/>
      <c r="K29" s="41"/>
      <c r="L29" s="41"/>
      <c r="M29" s="123"/>
    </row>
    <row r="30" spans="2:13" ht="18" customHeight="1" thickBot="1" x14ac:dyDescent="0.25">
      <c r="B30" s="57"/>
      <c r="C30" s="106"/>
      <c r="D30" s="51"/>
      <c r="E30" s="51"/>
      <c r="F30" s="51"/>
      <c r="G30" s="51"/>
      <c r="H30" s="51"/>
      <c r="I30" s="51"/>
      <c r="J30" s="51"/>
      <c r="K30" s="51"/>
      <c r="L30" s="51"/>
      <c r="M30" s="58"/>
    </row>
    <row r="31" spans="2:13" ht="10.5" customHeight="1" x14ac:dyDescent="0.2"/>
  </sheetData>
  <sheetProtection insertRows="0" deleteRows="0" sort="0"/>
  <autoFilter ref="A12:M12"/>
  <mergeCells count="7">
    <mergeCell ref="G4:I4"/>
    <mergeCell ref="D25:E25"/>
    <mergeCell ref="D28:E28"/>
    <mergeCell ref="D29:E29"/>
    <mergeCell ref="I29:J29"/>
    <mergeCell ref="I28:J28"/>
    <mergeCell ref="G28:G29"/>
  </mergeCells>
  <dataValidations count="3">
    <dataValidation type="list" allowBlank="1" showInputMessage="1" showErrorMessage="1" error="Sólo se permite el ingreso de las categorias de personal definidas por FONDAP" sqref="I25:I26 I30:I15228">
      <formula1>Personal</formula1>
    </dataValidation>
    <dataValidation type="list" allowBlank="1" showInputMessage="1" showErrorMessage="1" error="Debe ingresar sólo categorias de personal admitidas por FONDAP" sqref="I15229:I19768">
      <formula1>"Personal"</formula1>
    </dataValidation>
    <dataValidation type="custom" allowBlank="1" showInputMessage="1" showErrorMessage="1" errorTitle="No llenar!" error="No debe ingresar datos en esta celda, se autocompleta al seleccionar el Sub-ïtem.-" sqref="D13:D24">
      <formula1>D13</formula1>
    </dataValidation>
  </dataValidations>
  <printOptions horizontalCentered="1"/>
  <pageMargins left="0" right="0" top="0.59055118110236227" bottom="0.78740157480314965" header="0" footer="0.39370078740157483"/>
  <pageSetup scale="70" orientation="landscape" r:id="rId1"/>
  <headerFooter alignWithMargins="0">
    <oddFooter>&amp;L&amp;A - &amp;F
&amp;D</oddFooter>
  </headerFooter>
  <ignoredErrors>
    <ignoredError sqref="C1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Listas!$B$3:$B$8</xm:f>
          </x14:formula1>
          <xm:sqref>E13:E24</xm:sqref>
        </x14:dataValidation>
        <x14:dataValidation type="list" errorStyle="warning" allowBlank="1" showInputMessage="1" showErrorMessage="1" errorTitle="Advertencia" error="Debe seleccionar un tipo de documento de la lista desplegable.-">
          <x14:formula1>
            <xm:f>Listas!$A$12:$A$15</xm:f>
          </x14:formula1>
          <xm:sqref>I13:I24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Listas</vt:lpstr>
      <vt:lpstr>Lista Proyectos</vt:lpstr>
      <vt:lpstr>Resumen Rendición de Gastos</vt:lpstr>
      <vt:lpstr>Detalle Gastos</vt:lpstr>
      <vt:lpstr>'Detalle Gastos'!Área_de_impresión</vt:lpstr>
      <vt:lpstr>'Resumen Rendición de Gastos'!Área_de_impresión</vt:lpstr>
      <vt:lpstr>'Detalle Gastos'!Títulos_a_imprimir</vt:lpstr>
    </vt:vector>
  </TitlesOfParts>
  <Company>Ministerio de Economia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Roxany Barahona Ligueno</cp:lastModifiedBy>
  <cp:lastPrinted>2016-11-02T15:13:12Z</cp:lastPrinted>
  <dcterms:created xsi:type="dcterms:W3CDTF">2001-04-26T16:13:16Z</dcterms:created>
  <dcterms:modified xsi:type="dcterms:W3CDTF">2018-03-06T13:56:29Z</dcterms:modified>
</cp:coreProperties>
</file>