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6. VI Fondequip Mediano 2017\FORMULARIOS\"/>
    </mc:Choice>
  </mc:AlternateContent>
  <bookViews>
    <workbookView xWindow="-15" yWindow="6090" windowWidth="15480" windowHeight="5775" tabRatio="648" firstSheet="2" activeTab="2"/>
  </bookViews>
  <sheets>
    <sheet name="Listas" sheetId="56" state="hidden" r:id="rId1"/>
    <sheet name="Lista Proyectos" sheetId="55" state="hidden" r:id="rId2"/>
    <sheet name="Resumen Rendición de Gastos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Proyectos'!$A$1:$L$33</definedName>
    <definedName name="_xlnm.Print_Area" localSheetId="3">'Detalle Gastos'!$A$1:$M$30</definedName>
    <definedName name="_xlnm.Print_Area" localSheetId="2">'Resumen Rendición de Gastos'!$A$1:$H$50</definedName>
    <definedName name="Personal">#REF!</definedName>
    <definedName name="_xlnm.Print_Titles" localSheetId="3">'Detalle Gastos'!$1:$12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L5" i="53" l="1"/>
  <c r="L4" i="53"/>
  <c r="J6" i="53"/>
  <c r="G6" i="53"/>
  <c r="G3" i="53"/>
  <c r="C21" i="26"/>
  <c r="C48" i="26"/>
  <c r="C19" i="26"/>
  <c r="G17" i="26"/>
  <c r="G15" i="26"/>
  <c r="C15" i="26"/>
  <c r="G11" i="26"/>
  <c r="C13" i="26"/>
  <c r="C11" i="26"/>
  <c r="D14" i="53" l="1"/>
  <c r="C14" i="53"/>
  <c r="D18" i="53"/>
  <c r="D16" i="53"/>
  <c r="D15" i="53"/>
  <c r="D17" i="53"/>
  <c r="D19" i="53"/>
  <c r="D13" i="53"/>
  <c r="D23" i="53" l="1"/>
  <c r="G28" i="53"/>
  <c r="L25" i="53"/>
  <c r="J3" i="53"/>
  <c r="G4" i="53"/>
  <c r="D29" i="53" l="1"/>
  <c r="I28" i="53"/>
  <c r="B43" i="26"/>
  <c r="D28" i="53" s="1"/>
  <c r="G33" i="26"/>
  <c r="G5" i="53"/>
  <c r="D20" i="53" l="1"/>
  <c r="D21" i="53"/>
  <c r="D22" i="53"/>
  <c r="D24" i="53"/>
  <c r="G27" i="26"/>
  <c r="G28" i="26"/>
  <c r="G29" i="26"/>
  <c r="G30" i="26"/>
  <c r="G31" i="26"/>
  <c r="G32" i="26"/>
  <c r="G3" i="26"/>
  <c r="L2" i="53" s="1"/>
  <c r="G34" i="26" l="1"/>
  <c r="G37" i="26" s="1"/>
  <c r="G38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<sst xmlns="http://schemas.openxmlformats.org/spreadsheetml/2006/main" count="368" uniqueCount="277">
  <si>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</si>
  <si>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</si>
  <si>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</si>
  <si>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</si>
  <si>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</si>
  <si>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</si>
  <si>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</si>
  <si>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</si>
  <si>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</si>
  <si>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</si>
  <si>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</si>
  <si>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</si>
  <si>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</si>
  <si>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CÓDIGO PROYECTO</t>
  </si>
  <si>
    <t>INSTITUCIÓN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</si>
  <si>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</si>
  <si>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</si>
  <si>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</si>
  <si>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</si>
  <si>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</si>
  <si>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</si>
  <si>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</si>
  <si>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</si>
  <si>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</si>
  <si>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</si>
  <si>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</si>
  <si>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</si>
  <si>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</si>
  <si>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</si>
  <si>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</si>
  <si>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</si>
  <si>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</si>
  <si>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</si>
  <si>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</si>
  <si>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</si>
  <si>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</si>
  <si>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</si>
  <si>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</si>
  <si>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</si>
  <si>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INSTITUCIÓN:</t>
  </si>
  <si>
    <t xml:space="preserve">FECHA: </t>
  </si>
  <si>
    <t>TÍTULO PROYECTO</t>
  </si>
  <si>
    <t>FECHA</t>
  </si>
  <si>
    <t>Coordinador(a) FONDEQUIP</t>
  </si>
  <si>
    <t xml:space="preserve">1.- </t>
  </si>
  <si>
    <t xml:space="preserve">2.-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</si>
  <si>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</si>
  <si>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</si>
  <si>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</si>
  <si>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</si>
  <si>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</si>
  <si>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</si>
  <si>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</si>
  <si>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</si>
  <si>
    <t>Nombre y Firma
Representante Institucional</t>
  </si>
  <si>
    <t>Coordinador(a) Responsable</t>
  </si>
  <si>
    <t>PROGRAMA CONICYT</t>
  </si>
  <si>
    <t>FONDEQUIP</t>
  </si>
  <si>
    <t>RUT</t>
  </si>
  <si>
    <t>FACULTAD</t>
  </si>
  <si>
    <t>Facultad</t>
  </si>
  <si>
    <t>N° RENDICIÓN</t>
  </si>
  <si>
    <t>PERIODO RENDICÓN</t>
  </si>
  <si>
    <t>ETAPA/CONCURSO</t>
  </si>
  <si>
    <t>VI CONCURSO 2017</t>
  </si>
  <si>
    <t>Desde (dd/mm/aaaa)</t>
  </si>
  <si>
    <t>Hasta (dd/mm/aaaa)</t>
  </si>
  <si>
    <t>RENDIDO CONICYT ($)</t>
  </si>
  <si>
    <t>EQM170012</t>
  </si>
  <si>
    <t>Enrique Arriaza Ardiles</t>
  </si>
  <si>
    <t>Fortalecimiento e Incremento de la calidad de la investigación tanto intra como interinstitucional en la Región de Valparaíso, en actividad física, desde la perspectiva de la evaluación y el análisis de la capacidad cardiorrespiratoria.</t>
  </si>
  <si>
    <t>SISTEMA DE ERGOESPIROMETRIA INSTRUMENTADA</t>
  </si>
  <si>
    <t>EQM170023</t>
  </si>
  <si>
    <t xml:space="preserve">Claudia Mardones </t>
  </si>
  <si>
    <t>Adquisición de un sistema UHPLC-HR-QTOF-MS para técnicas metabolómicas y proteómicas dirigido a investigaciones interdisciplinarias en caracterización de bioactivos y biomarcadores, con énfasis en el diagnóstico de enfermedades crónicas no transmisibles.</t>
  </si>
  <si>
    <t>HR-QqTOF-MS</t>
  </si>
  <si>
    <t>EQM170024</t>
  </si>
  <si>
    <t xml:space="preserve">Francisco Meza </t>
  </si>
  <si>
    <t>Fortalecimiento de la actividad multidisciplinaria a través de la implementación de una unidad de experimentación de impactos del cambio climático para la adaptación de agricultura y recursos hídricos.</t>
  </si>
  <si>
    <t>Large scale lysimeter 1 y 2</t>
  </si>
  <si>
    <t>EQM170027</t>
  </si>
  <si>
    <t xml:space="preserve">Oliver Schmachtenberg </t>
  </si>
  <si>
    <t>Renovación de Microscopio Electrónico de Transmisión, para asegurar la continuación de la investigación ultraestructural en la Universidad y Región de Valparaíso.</t>
  </si>
  <si>
    <t>Microscopio Electrónico de Transmisión (MET)</t>
  </si>
  <si>
    <t>EQM170041</t>
  </si>
  <si>
    <t>Javier Ruiz del Solar San Martín</t>
  </si>
  <si>
    <t>Sistema de Cómputo para Deep Learning basado en Cluster NVIDIA DGX-1.</t>
  </si>
  <si>
    <t>Cluster NVDIA Deep Learning</t>
  </si>
  <si>
    <t>EQM170052</t>
  </si>
  <si>
    <t>Francisco Salinas Sanhueza</t>
  </si>
  <si>
    <t>Adquisición de un sistema de control automatizado de biorreactores “Biostat B”, para realizar investigación orientada a la industria de alimentos nacional en la Universidad de Santiago de Chile.</t>
  </si>
  <si>
    <t>Biostat B</t>
  </si>
  <si>
    <t>EQM170054</t>
  </si>
  <si>
    <t>Carlos  Restrepo Patiño</t>
  </si>
  <si>
    <t>Sistema integrado para pruebas de pilas de combustible de membrana polimérica: Modelado, caracterización, y monitorización de sus principales variables para ensayar nuevos materiales, piezas diseñadas o la interacción con convertidores de potencia.</t>
  </si>
  <si>
    <t>Fuel Cell Test Station</t>
  </si>
  <si>
    <t>EQM170060</t>
  </si>
  <si>
    <t xml:space="preserve">Cristian Mattar </t>
  </si>
  <si>
    <t>Vehículo Aéreo no Tripulado implementado con sensores multiespectrales para el monitoreo de los recursos naturales en la Patagonia.</t>
  </si>
  <si>
    <t xml:space="preserve">UAV </t>
  </si>
  <si>
    <t>EQM170065</t>
  </si>
  <si>
    <t>Cristian Cifuentes Salazar</t>
  </si>
  <si>
    <t>Extensión de las capacidades del Canal de Ensayos Hidrodinámicos UACh mediante la implementación de un sistema de generación de oleaje irregular.</t>
  </si>
  <si>
    <t>Generador de oleaje irregular</t>
  </si>
  <si>
    <t>EQM170074</t>
  </si>
  <si>
    <t>Guillermo Schmeda Hirschmann</t>
  </si>
  <si>
    <t>Espectrómetro de Resonancia Magnética Nuclear de 500 MHz para potenciar investigaciones interdisciplinarias en química orgánica, caracterización de compuestos bioactivos y metabolómica en Chile y la Región del Maule.</t>
  </si>
  <si>
    <t>RMN 500 MHz</t>
  </si>
  <si>
    <t>EQM170075</t>
  </si>
  <si>
    <t>Rodrigo Garcia Alvarado</t>
  </si>
  <si>
    <t>Robot para Construcción Impresa con Hormigones, Polímeros y Bio-materiales.</t>
  </si>
  <si>
    <t>Robot</t>
  </si>
  <si>
    <t>EQM170077</t>
  </si>
  <si>
    <t xml:space="preserve">Serguei Alejandro Martín </t>
  </si>
  <si>
    <t>Fortalecimiento de las capacidades analíticas para el desarrollo de biomateriales y biocombustibles en las regiones del  Bío-Bío y la Araucanía, a través de un Micropirolizador y ATD acoplados a un GC/MS.</t>
  </si>
  <si>
    <t xml:space="preserve">GC/MS </t>
  </si>
  <si>
    <t>EQM170087</t>
  </si>
  <si>
    <t>SAMUEL HEVIA ZAMORA</t>
  </si>
  <si>
    <t>Fortalecimiento de una plataforma centralizada de equipamiento del Centro de Investigación de Nanotecnología y Materiales Avanzados UC a través de la adquisición de un XPS.</t>
  </si>
  <si>
    <t>XPS</t>
  </si>
  <si>
    <t>EQM170092</t>
  </si>
  <si>
    <t>Omar Porras Espinoza</t>
  </si>
  <si>
    <t>Desarrollo de un core facility para el análisis de alimentos basado en la incorporación de fenómenos fisiológicos, como la digestión y la fermentación, con la tecnología TWINSHIME®.</t>
  </si>
  <si>
    <t>SHIME</t>
  </si>
  <si>
    <t>EQM170098</t>
  </si>
  <si>
    <t>Maria González Burgos</t>
  </si>
  <si>
    <t>Implementación de un sistema de captura por microdisección láser para uso en experimentación y biomedicina.</t>
  </si>
  <si>
    <t xml:space="preserve">Laser Capture Microdisection </t>
  </si>
  <si>
    <t>EQM170101</t>
  </si>
  <si>
    <t>J. Daniel Carpio Paniagua</t>
  </si>
  <si>
    <t>Sistema de Ultramicrotomía para Microscopia Electrónica de Transmisión, Barrido y Microanálisis para Ciencias Biólogicas, de Materiales, Sociales y Antropológicas.</t>
  </si>
  <si>
    <t>Sistema de ultramicrotomía</t>
  </si>
  <si>
    <t>EQM170103</t>
  </si>
  <si>
    <t xml:space="preserve">Claudia Cannatelli </t>
  </si>
  <si>
    <t>Lab-RAM: un laboratorio micro-Raman transdisciplinario para el estudio de fluidos, vidrios y materiales a micro-escala.</t>
  </si>
  <si>
    <t>MICRORAMAN SPECTROMETER</t>
  </si>
  <si>
    <t>EQM170111</t>
  </si>
  <si>
    <t xml:space="preserve">Marcelo kogan </t>
  </si>
  <si>
    <t>Fortalecimiento del área de Microscopia Electrónica para la caracterización topográfica, tamaño y análisis elemental de nanomateriales enfocado  al desarrollo de la nanobiotecnología.</t>
  </si>
  <si>
    <t>Accesorio Energy Dispersive Spectroscopy</t>
  </si>
  <si>
    <t>EQM170115</t>
  </si>
  <si>
    <t>Manuel  Castillo  Silva</t>
  </si>
  <si>
    <t>SISTEMA REMOLCADO PARA EL MONITOREO OCEANOGRÁFICO DE ZONAS COSTERAS: BAHIAS, ESTUARIOS Y FIORDOS.</t>
  </si>
  <si>
    <t>MINIBAT</t>
  </si>
  <si>
    <t>EQM170120</t>
  </si>
  <si>
    <t>Denis Fuentealba Patiño</t>
  </si>
  <si>
    <t>ITC: Una Herramienta Versátil Para Medir Afinidad a Proteínas y otras Macromoléculas en Química Medicinal, Supramolecular, Fisicoquímica y Biología Molecular.</t>
  </si>
  <si>
    <t>ITC (Titulación isotérmica de calorimetría)</t>
  </si>
  <si>
    <t>EQM170124</t>
  </si>
  <si>
    <t>Daniel González Acuña</t>
  </si>
  <si>
    <t>Desde células hasta organismos parásitos: Adquisición de un microscopio electrónico de barrido para fortalecer la investigación en Ciencias Veterinarias.</t>
  </si>
  <si>
    <t>SU 1000 FlexSEM</t>
  </si>
  <si>
    <t>EQM170141</t>
  </si>
  <si>
    <t>Pablo Richter Duk</t>
  </si>
  <si>
    <t>Fortalecimiento de la interdisciplinariedad en investigaciones de trazabilidad y especiación de elementos traza usando UHPLC-ICP- MS para el estudio de procesos químicos en Cc. de los Alimentos, Química Analítica y Ambiental, Cc.de la tierra y Minería.</t>
  </si>
  <si>
    <t>Cromatógrafo Líquido de ultra alta resolución acoplado a un equipo de Espectrometría de Masas con Plasma Acoplado Inductivamente</t>
  </si>
  <si>
    <t>EQM170156</t>
  </si>
  <si>
    <t>Sheila Lascano Farak</t>
  </si>
  <si>
    <t>Fortalecimiento de las redes de cooperación interdisciplinaria en áreas de ingeniería y ciencias a través de la adquisición de un equipo de Spark Plasma Sintering (SPS).</t>
  </si>
  <si>
    <t>Spark Plasma Sintering</t>
  </si>
  <si>
    <t>EQM170161</t>
  </si>
  <si>
    <t>Juan Agüero Vásquez</t>
  </si>
  <si>
    <t>Modelamiento de canal de banda ancha para redes 802.11p.</t>
  </si>
  <si>
    <t>Analizador de Espectro de la Serie EXA-B a 7 GHz</t>
  </si>
  <si>
    <t>EQM170171</t>
  </si>
  <si>
    <t>Milko Jorquera Tapia</t>
  </si>
  <si>
    <t>Adquisición de un secuenciador Sanger para la bioprospección de organismos de ambientes extremos de Chile.</t>
  </si>
  <si>
    <t>Genetic Analyzer</t>
  </si>
  <si>
    <t>EQM170172</t>
  </si>
  <si>
    <t>Nelson Barrera Rojas</t>
  </si>
  <si>
    <t>Centro de espectrometría de masas de alta resolución en omics y complejos intactos.</t>
  </si>
  <si>
    <t>Sistema LC-MS Compact</t>
  </si>
  <si>
    <t>EQM170178</t>
  </si>
  <si>
    <t>Marcelo Gutiérrez Astete</t>
  </si>
  <si>
    <t>Sistema de observación de fitoplancton in situ con transmisión de registros en tiempo real: herramienta cuantitativa para la detección temprana de floraciones algales nocivas (FAN) en fiordos Patagónicos.</t>
  </si>
  <si>
    <t>Imaging FlowCytobot (IFCB)</t>
  </si>
  <si>
    <t>EQM170188</t>
  </si>
  <si>
    <t>Veronica Eisner Sagues</t>
  </si>
  <si>
    <t>Microscopio confocal de última generación: alta resolución espacial y temporal.</t>
  </si>
  <si>
    <t>Microscopio Confocal</t>
  </si>
  <si>
    <t>EQM170194</t>
  </si>
  <si>
    <t>Michael Seeger Pfeiffer</t>
  </si>
  <si>
    <t>Adquisición de un biorreactor multiple de 3 y 7 L para la producción de biomasa y compuestos de interés biotecnológico.</t>
  </si>
  <si>
    <t>Sistema de Biorreactor Multiple de 3 y 7 L</t>
  </si>
  <si>
    <t>EQM170214</t>
  </si>
  <si>
    <t>Jose  Gallardo  Matus</t>
  </si>
  <si>
    <t>OCEANO: PLATAFORMA DE ALTO DESEMPEÑO COMPUTACIONAL PARA LA INVESTIGACIÓN Y SOSTENIBILIDAD DE LOS ECOSISTEMAS ACUATICOS Y SUS RECURSOS.</t>
  </si>
  <si>
    <t>Cluster HPC</t>
  </si>
  <si>
    <t>EQM170220</t>
  </si>
  <si>
    <t>Claudio Garcia Herrera</t>
  </si>
  <si>
    <t>Adquisición de un naoindentador para la caracterización del comportamiento nanomecánico de materiales.</t>
  </si>
  <si>
    <t>Nanoindentador</t>
  </si>
  <si>
    <t>70.754.700-6</t>
  </si>
  <si>
    <t>UNIVERSIDAD DE PLAYA ANCHA DE CIENCIAS DE LA EDUCACION</t>
  </si>
  <si>
    <t>FACULTAD DE EDUCACION FISICA</t>
  </si>
  <si>
    <t>81.494.400-K</t>
  </si>
  <si>
    <t>UNIVERSIDAD DE CONCEPCION</t>
  </si>
  <si>
    <t>FACULTAD DE FARMACIA</t>
  </si>
  <si>
    <t>81.698.900-0</t>
  </si>
  <si>
    <t>PONTIFICIA UNIVERSIDAD CATOLICA DE CHILE</t>
  </si>
  <si>
    <t>FACULTAD DE AGRONOMIA E INGENIERIA FORESTAL</t>
  </si>
  <si>
    <t>60.921.000-1</t>
  </si>
  <si>
    <t>UNIVERSIDAD DE VALPARAISO</t>
  </si>
  <si>
    <t>FACULTAD DE CIENCIAS</t>
  </si>
  <si>
    <t>60.910.000-1</t>
  </si>
  <si>
    <t>UNIVERSIDAD DE CHILE</t>
  </si>
  <si>
    <t>FACULTAD DE CIENCIAS FISICAS Y MATEMATICAS</t>
  </si>
  <si>
    <t>60.911.000-7</t>
  </si>
  <si>
    <t>UNIVERSIDAD DE SANTIAGO DE CHILE</t>
  </si>
  <si>
    <t>CENTRO DE ESTUDIOS DE CIENCIA Y TECNOLOGIA DE ALIMENTOS</t>
  </si>
  <si>
    <t>70.885.500-6</t>
  </si>
  <si>
    <t>UNIVERSIDAD DE TALCA</t>
  </si>
  <si>
    <t>DIRECCION DE INVESTIGACION</t>
  </si>
  <si>
    <t>61.980.520-8</t>
  </si>
  <si>
    <t>UNIVERSIDAD DE AYSEN</t>
  </si>
  <si>
    <t>81.380.500-6</t>
  </si>
  <si>
    <t>UNIVERSIDAD AUSTRAL DE CHILE</t>
  </si>
  <si>
    <t>FACULTAD DE CIENCIAS DE LA INGENIERIA</t>
  </si>
  <si>
    <t>INSTITUTO DE QUIMICA DE RECURSOS NATURALES</t>
  </si>
  <si>
    <t>60.911.006-6</t>
  </si>
  <si>
    <t>UNIVERSIDAD DEL BIO-BIO</t>
  </si>
  <si>
    <t>DITTES</t>
  </si>
  <si>
    <t>FACULTAD DE INGENIERIA</t>
  </si>
  <si>
    <t>FACULTAD DE FISICA</t>
  </si>
  <si>
    <t>INSTITUTO DE NUTRICION Y TECNOLOGIA DE LOS ALIMENTOS</t>
  </si>
  <si>
    <t>FACULTAD DE MEDICINA</t>
  </si>
  <si>
    <t>VICERRECTORIA ACADEMICA</t>
  </si>
  <si>
    <t>FACULTAD DE CIENCIAS QUIMICAS Y FARMACEUTICA</t>
  </si>
  <si>
    <t>FACULTAD DE CIENCIAS DEL MAR Y RECURSOS NATURALES</t>
  </si>
  <si>
    <t>FACULTAD DE QUIMICA</t>
  </si>
  <si>
    <t>FACULTAD DE CIENCIAS VETERINARIAS</t>
  </si>
  <si>
    <t>81.668.700-4</t>
  </si>
  <si>
    <t>UNIVERSIDAD TECNICA FEDERICO SANTA MARIA</t>
  </si>
  <si>
    <t>DEPARTAMENTO DE MECANICA</t>
  </si>
  <si>
    <t>DEPARTAMENTO DE ELECTRONICA</t>
  </si>
  <si>
    <t>87.912.900-1</t>
  </si>
  <si>
    <t>UNIVERSIDAD DE LA FRONTERA</t>
  </si>
  <si>
    <t>NUCLEO DE DESARROLLO CIENTIFICO Y TECNOLOGICO</t>
  </si>
  <si>
    <t>FACULTAD DE CIENCIAS BIOLOGICAS</t>
  </si>
  <si>
    <t>CENTRO DE INVESTIGACION OCEANOGRAFICA EN EL PACIFICO SUR-ORIENTAL</t>
  </si>
  <si>
    <t>CENTRO DE BIOTECNOLOGIA DR. DANIEL ALKALAY LOWITT</t>
  </si>
  <si>
    <t>81.669.200-8</t>
  </si>
  <si>
    <t>PONTIFICIA UNIVERSIDAD CATOLICA DE VALPARAISO</t>
  </si>
  <si>
    <t>FAC.DE CIENCIAS DEL MAR Y GEOGRAFIA</t>
  </si>
  <si>
    <t>Álvaro González</t>
  </si>
  <si>
    <t>Pamela Escobar</t>
  </si>
  <si>
    <t>Roxany Barahona</t>
  </si>
  <si>
    <t>TOTAL TRANSFERIDO Y RENDIDO</t>
  </si>
  <si>
    <t>TOTAL GASTADO DE LA TRANSFERENCIA</t>
  </si>
  <si>
    <t>TOTAL GASTADO Y APROBADO ANTERIORMENTE POR UCR</t>
  </si>
  <si>
    <t>SALDO POR GASTAR</t>
  </si>
  <si>
    <t>PORCENTAJE POR GASTAR</t>
  </si>
  <si>
    <t>TOTAL REINTEGRADO</t>
  </si>
  <si>
    <r>
      <t xml:space="preserve">Ingresar los campos </t>
    </r>
    <r>
      <rPr>
        <b/>
        <sz val="10"/>
        <rFont val="Calibri"/>
        <family val="2"/>
        <scheme val="minor"/>
      </rPr>
      <t>N° RENDICIÓN</t>
    </r>
    <r>
      <rPr>
        <sz val="10"/>
        <rFont val="Calibri"/>
        <family val="2"/>
        <scheme val="minor"/>
      </rPr>
      <t xml:space="preserve"> y </t>
    </r>
    <r>
      <rPr>
        <b/>
        <sz val="10"/>
        <rFont val="Calibri"/>
        <family val="2"/>
        <scheme val="minor"/>
      </rPr>
      <t>PERIODO DE RENDICIÓN</t>
    </r>
    <r>
      <rPr>
        <sz val="10"/>
        <rFont val="Calibri"/>
        <family val="2"/>
        <scheme val="minor"/>
      </rPr>
      <t>.-</t>
    </r>
  </si>
  <si>
    <t>FORMULARIO RENDICIÓN DE FONDOS</t>
  </si>
  <si>
    <t>(a)</t>
  </si>
  <si>
    <t>(b)</t>
  </si>
  <si>
    <t>(c)</t>
  </si>
  <si>
    <t>(d)</t>
  </si>
  <si>
    <t>(f)=(e/a)</t>
  </si>
  <si>
    <t>(e)=(a-b-c-d)</t>
  </si>
  <si>
    <t>Monto Gastado informado en la presente rendición de cuentas.</t>
  </si>
  <si>
    <t>Monto gastado y aprobado anteriormente por la Unidad Control de Rendición del Departamento de Administración y Finanzas, correspondiente a la misma transferencia.</t>
  </si>
  <si>
    <t>Monto reintegrado correspondiente a la misma transferencia.</t>
  </si>
  <si>
    <t>(e)</t>
  </si>
  <si>
    <t>Saldo correspondiente a la diferencia entre el monto transferido y los montos rendidos y/o reintegrados.</t>
  </si>
  <si>
    <t>(f)</t>
  </si>
  <si>
    <t>Porcentaje del saldo correspondiente a la diferencia entre el monto transferido y los montos rendidos y/o reintegrados.</t>
  </si>
  <si>
    <r>
      <t xml:space="preserve">Monto Transferido que se está rindiendo. Se debe adjuntar el </t>
    </r>
    <r>
      <rPr>
        <b/>
        <sz val="9"/>
        <rFont val="Calibri"/>
        <family val="2"/>
        <scheme val="minor"/>
      </rPr>
      <t>COMPORBANTE DE INGRESO</t>
    </r>
    <r>
      <rPr>
        <sz val="9"/>
        <rFont val="Calibri"/>
        <family val="2"/>
        <scheme val="minor"/>
      </rPr>
      <t xml:space="preserve"> de la transferencia recibida por parte de CONICYT, en la primera rendición de la cuota correspondiente.</t>
    </r>
  </si>
  <si>
    <t>PROGRAMA:</t>
  </si>
  <si>
    <t>CÓDIGO:</t>
  </si>
  <si>
    <t>FACULTAD:</t>
  </si>
  <si>
    <t>N° RENDICIÓN:</t>
  </si>
  <si>
    <t>PERIODO RENDICIÓN:</t>
  </si>
  <si>
    <t>ETAPA/CONCURSO:</t>
  </si>
  <si>
    <t>Desde (dd/mm/aa)</t>
  </si>
  <si>
    <t>Hasta (dd/mm/aa)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</si>
</sst>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2" fillId="0" borderId="0" xfId="0" applyFont="1"/>
    <xf numFmtId="165" fontId="4" fillId="2" borderId="4" xfId="1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9" fillId="4" borderId="25" xfId="0" applyFont="1" applyFill="1" applyBorder="1" applyAlignment="1">
      <alignment horizontal="center" vertical="center" wrapText="1"/>
    </xf>
    <xf numFmtId="3" fontId="9" fillId="4" borderId="2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/>
    </xf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7" fillId="6" borderId="27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22" xfId="1" applyNumberFormat="1" applyFont="1" applyFill="1" applyBorder="1" applyAlignment="1" applyProtection="1">
      <alignment vertical="center" wrapText="1"/>
      <protection locked="0"/>
    </xf>
    <xf numFmtId="0" fontId="9" fillId="8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165" fontId="9" fillId="4" borderId="28" xfId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>
      <alignment horizontal="center" vertical="center" textRotation="90" wrapText="1"/>
    </xf>
    <xf numFmtId="0" fontId="11" fillId="9" borderId="8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left" vertical="center" indent="1"/>
    </xf>
    <xf numFmtId="14" fontId="5" fillId="6" borderId="7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left" vertical="center" indent="2"/>
    </xf>
    <xf numFmtId="0" fontId="6" fillId="9" borderId="11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14" fontId="5" fillId="6" borderId="6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15" fillId="5" borderId="4" xfId="0" applyFont="1" applyFill="1" applyBorder="1" applyAlignment="1">
      <alignment horizontal="center" vertical="center" wrapText="1"/>
    </xf>
    <xf numFmtId="165" fontId="15" fillId="5" borderId="4" xfId="1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14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3" fillId="0" borderId="0" xfId="0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4" fontId="9" fillId="8" borderId="0" xfId="0" applyNumberFormat="1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14" fontId="9" fillId="8" borderId="9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85725</xdr:rowOff>
    </xdr:from>
    <xdr:to>
      <xdr:col>2</xdr:col>
      <xdr:colOff>1162049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85725"/>
          <a:ext cx="2581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133351</xdr:colOff>
      <xdr:row>1</xdr:row>
      <xdr:rowOff>66675</xdr:rowOff>
    </xdr:from>
    <xdr:to>
      <xdr:col>4</xdr:col>
      <xdr:colOff>814917</xdr:colOff>
      <xdr:row>4</xdr:row>
      <xdr:rowOff>228828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8" y="236008"/>
          <a:ext cx="2396066" cy="924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28" t="s">
        <v>25</v>
      </c>
      <c r="B3" t="s">
        <v>26</v>
      </c>
      <c r="C3" s="28" t="s">
        <v>35</v>
      </c>
    </row>
    <row r="4" spans="1:3" x14ac:dyDescent="0.2">
      <c r="A4" s="28" t="s">
        <v>25</v>
      </c>
      <c r="B4" t="s">
        <v>27</v>
      </c>
      <c r="C4" s="28" t="s">
        <v>35</v>
      </c>
    </row>
    <row r="5" spans="1:3" x14ac:dyDescent="0.2">
      <c r="A5" s="28" t="s">
        <v>34</v>
      </c>
      <c r="B5" t="s">
        <v>30</v>
      </c>
      <c r="C5" s="28" t="s">
        <v>36</v>
      </c>
    </row>
    <row r="6" spans="1:3" x14ac:dyDescent="0.2">
      <c r="A6" s="28" t="s">
        <v>34</v>
      </c>
      <c r="B6" t="s">
        <v>31</v>
      </c>
      <c r="C6" s="28" t="s">
        <v>36</v>
      </c>
    </row>
    <row r="7" spans="1:3" x14ac:dyDescent="0.2">
      <c r="A7" s="28" t="s">
        <v>34</v>
      </c>
      <c r="B7" t="s">
        <v>32</v>
      </c>
      <c r="C7" s="28" t="s">
        <v>36</v>
      </c>
    </row>
    <row r="8" spans="1:3" x14ac:dyDescent="0.2">
      <c r="A8" s="28" t="s">
        <v>34</v>
      </c>
      <c r="B8" t="s">
        <v>33</v>
      </c>
      <c r="C8" s="28" t="s">
        <v>36</v>
      </c>
    </row>
    <row r="12" spans="1:3" x14ac:dyDescent="0.2">
      <c r="A12" s="64" t="s">
        <v>46</v>
      </c>
    </row>
    <row r="13" spans="1:3" x14ac:dyDescent="0.2">
      <c r="A13" s="64" t="s">
        <v>47</v>
      </c>
    </row>
    <row r="14" spans="1:3" x14ac:dyDescent="0.2">
      <c r="A14" s="64" t="s">
        <v>48</v>
      </c>
    </row>
    <row r="15" spans="1:3" x14ac:dyDescent="0.2">
      <c r="A15" s="64" t="s">
        <v>49</v>
      </c>
    </row>
  </sheetData>
  <sheetProtection algorithmName="SHA-512" hashValue="JxXML+zuM3NRQbNfbAAtnyXaIkWw/6RyrzROas1BJi1MLTQRGTuF5rWq3adRTuwhCvkCm7YwutgBlDf8D29kjA==" saltValue="jvVhOrpxuuS5397lFgIa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C43" sqref="C43"/>
    </sheetView>
  </sheetViews>
  <sheetFormatPr baseColWidth="10" defaultRowHeight="11.25" x14ac:dyDescent="0.2"/>
  <cols>
    <col min="1" max="1" width="11.7109375" style="137" customWidth="1"/>
    <col min="2" max="2" width="20.28515625" style="137" customWidth="1"/>
    <col min="3" max="4" width="22.42578125" style="137" customWidth="1"/>
    <col min="5" max="5" width="12.85546875" style="138" customWidth="1"/>
    <col min="6" max="6" width="7.28515625" style="127" customWidth="1"/>
    <col min="7" max="7" width="10.42578125" style="139" customWidth="1"/>
    <col min="8" max="8" width="9.42578125" style="139" customWidth="1"/>
    <col min="9" max="9" width="12.140625" style="127" customWidth="1"/>
    <col min="10" max="11" width="19.5703125" style="137" customWidth="1"/>
    <col min="12" max="12" width="16.85546875" style="137" customWidth="1"/>
    <col min="13" max="16384" width="11.42578125" style="128"/>
  </cols>
  <sheetData>
    <row r="1" spans="1:12" x14ac:dyDescent="0.2">
      <c r="A1" s="127">
        <v>1</v>
      </c>
      <c r="B1" s="127">
        <v>2</v>
      </c>
      <c r="C1" s="127">
        <v>3</v>
      </c>
      <c r="D1" s="127">
        <v>4</v>
      </c>
      <c r="E1" s="127">
        <v>5</v>
      </c>
      <c r="F1" s="127">
        <v>6</v>
      </c>
      <c r="G1" s="127">
        <v>7</v>
      </c>
      <c r="H1" s="127">
        <v>8</v>
      </c>
      <c r="I1" s="127">
        <v>9</v>
      </c>
      <c r="J1" s="127">
        <v>10</v>
      </c>
      <c r="K1" s="127">
        <v>11</v>
      </c>
      <c r="L1" s="127">
        <v>12</v>
      </c>
    </row>
    <row r="2" spans="1:12" ht="33.75" x14ac:dyDescent="0.2">
      <c r="A2" s="129" t="s">
        <v>12</v>
      </c>
      <c r="B2" s="129" t="s">
        <v>55</v>
      </c>
      <c r="C2" s="129" t="s">
        <v>15</v>
      </c>
      <c r="D2" s="129" t="s">
        <v>16</v>
      </c>
      <c r="E2" s="130" t="s">
        <v>17</v>
      </c>
      <c r="F2" s="129" t="s">
        <v>18</v>
      </c>
      <c r="G2" s="131" t="s">
        <v>19</v>
      </c>
      <c r="H2" s="131" t="s">
        <v>20</v>
      </c>
      <c r="I2" s="129" t="s">
        <v>58</v>
      </c>
      <c r="J2" s="129" t="s">
        <v>21</v>
      </c>
      <c r="K2" s="129" t="s">
        <v>60</v>
      </c>
      <c r="L2" s="129" t="s">
        <v>43</v>
      </c>
    </row>
    <row r="3" spans="1:12" s="136" customFormat="1" x14ac:dyDescent="0.2">
      <c r="A3" s="132" t="s">
        <v>68</v>
      </c>
      <c r="B3" s="132" t="s">
        <v>69</v>
      </c>
      <c r="C3" s="132" t="s">
        <v>70</v>
      </c>
      <c r="D3" s="132" t="s">
        <v>71</v>
      </c>
      <c r="E3" s="133">
        <v>130479447</v>
      </c>
      <c r="F3" s="134">
        <v>1231</v>
      </c>
      <c r="G3" s="135">
        <v>43045</v>
      </c>
      <c r="H3" s="135">
        <v>43591</v>
      </c>
      <c r="I3" s="134" t="s">
        <v>192</v>
      </c>
      <c r="J3" s="132" t="s">
        <v>193</v>
      </c>
      <c r="K3" s="132" t="s">
        <v>194</v>
      </c>
      <c r="L3" s="132" t="s">
        <v>244</v>
      </c>
    </row>
    <row r="4" spans="1:12" s="136" customFormat="1" x14ac:dyDescent="0.2">
      <c r="A4" s="132" t="s">
        <v>72</v>
      </c>
      <c r="B4" s="132" t="s">
        <v>73</v>
      </c>
      <c r="C4" s="132" t="s">
        <v>74</v>
      </c>
      <c r="D4" s="132" t="s">
        <v>75</v>
      </c>
      <c r="E4" s="133">
        <v>220000000</v>
      </c>
      <c r="F4" s="134">
        <v>1167</v>
      </c>
      <c r="G4" s="135">
        <v>43025</v>
      </c>
      <c r="H4" s="135">
        <v>43572</v>
      </c>
      <c r="I4" s="134" t="s">
        <v>195</v>
      </c>
      <c r="J4" s="132" t="s">
        <v>196</v>
      </c>
      <c r="K4" s="132" t="s">
        <v>197</v>
      </c>
      <c r="L4" s="132" t="s">
        <v>244</v>
      </c>
    </row>
    <row r="5" spans="1:12" s="136" customFormat="1" x14ac:dyDescent="0.2">
      <c r="A5" s="132" t="s">
        <v>76</v>
      </c>
      <c r="B5" s="132" t="s">
        <v>77</v>
      </c>
      <c r="C5" s="132" t="s">
        <v>78</v>
      </c>
      <c r="D5" s="132" t="s">
        <v>79</v>
      </c>
      <c r="E5" s="133">
        <v>208836665</v>
      </c>
      <c r="F5" s="134">
        <v>1180</v>
      </c>
      <c r="G5" s="135">
        <v>43034</v>
      </c>
      <c r="H5" s="135">
        <v>43581</v>
      </c>
      <c r="I5" s="134" t="s">
        <v>198</v>
      </c>
      <c r="J5" s="132" t="s">
        <v>199</v>
      </c>
      <c r="K5" s="132" t="s">
        <v>200</v>
      </c>
      <c r="L5" s="132" t="s">
        <v>245</v>
      </c>
    </row>
    <row r="6" spans="1:12" s="136" customFormat="1" x14ac:dyDescent="0.2">
      <c r="A6" s="132" t="s">
        <v>80</v>
      </c>
      <c r="B6" s="132" t="s">
        <v>81</v>
      </c>
      <c r="C6" s="132" t="s">
        <v>82</v>
      </c>
      <c r="D6" s="132" t="s">
        <v>83</v>
      </c>
      <c r="E6" s="133">
        <v>219916000</v>
      </c>
      <c r="F6" s="134">
        <v>1189</v>
      </c>
      <c r="G6" s="135">
        <v>43042</v>
      </c>
      <c r="H6" s="135">
        <v>43588</v>
      </c>
      <c r="I6" s="134" t="s">
        <v>201</v>
      </c>
      <c r="J6" s="132" t="s">
        <v>202</v>
      </c>
      <c r="K6" s="132" t="s">
        <v>203</v>
      </c>
      <c r="L6" s="132" t="s">
        <v>244</v>
      </c>
    </row>
    <row r="7" spans="1:12" s="136" customFormat="1" x14ac:dyDescent="0.2">
      <c r="A7" s="132" t="s">
        <v>84</v>
      </c>
      <c r="B7" s="132" t="s">
        <v>85</v>
      </c>
      <c r="C7" s="132" t="s">
        <v>86</v>
      </c>
      <c r="D7" s="132" t="s">
        <v>87</v>
      </c>
      <c r="E7" s="133">
        <v>162589583</v>
      </c>
      <c r="F7" s="134">
        <v>1187</v>
      </c>
      <c r="G7" s="135">
        <v>43042</v>
      </c>
      <c r="H7" s="135">
        <v>43588</v>
      </c>
      <c r="I7" s="134" t="s">
        <v>204</v>
      </c>
      <c r="J7" s="132" t="s">
        <v>205</v>
      </c>
      <c r="K7" s="132" t="s">
        <v>206</v>
      </c>
      <c r="L7" s="132" t="s">
        <v>246</v>
      </c>
    </row>
    <row r="8" spans="1:12" s="136" customFormat="1" x14ac:dyDescent="0.2">
      <c r="A8" s="132" t="s">
        <v>88</v>
      </c>
      <c r="B8" s="132" t="s">
        <v>89</v>
      </c>
      <c r="C8" s="132" t="s">
        <v>90</v>
      </c>
      <c r="D8" s="132" t="s">
        <v>91</v>
      </c>
      <c r="E8" s="133">
        <v>156301264</v>
      </c>
      <c r="F8" s="134">
        <v>1188</v>
      </c>
      <c r="G8" s="135">
        <v>43042</v>
      </c>
      <c r="H8" s="135">
        <v>43588</v>
      </c>
      <c r="I8" s="134" t="s">
        <v>207</v>
      </c>
      <c r="J8" s="132" t="s">
        <v>208</v>
      </c>
      <c r="K8" s="132" t="s">
        <v>209</v>
      </c>
      <c r="L8" s="132" t="s">
        <v>244</v>
      </c>
    </row>
    <row r="9" spans="1:12" s="136" customFormat="1" x14ac:dyDescent="0.2">
      <c r="A9" s="132" t="s">
        <v>92</v>
      </c>
      <c r="B9" s="132" t="s">
        <v>93</v>
      </c>
      <c r="C9" s="132" t="s">
        <v>94</v>
      </c>
      <c r="D9" s="132" t="s">
        <v>95</v>
      </c>
      <c r="E9" s="133">
        <v>219979332</v>
      </c>
      <c r="F9" s="134">
        <v>1188</v>
      </c>
      <c r="G9" s="135">
        <v>43042</v>
      </c>
      <c r="H9" s="135">
        <v>43588</v>
      </c>
      <c r="I9" s="134" t="s">
        <v>210</v>
      </c>
      <c r="J9" s="132" t="s">
        <v>211</v>
      </c>
      <c r="K9" s="132" t="s">
        <v>212</v>
      </c>
      <c r="L9" s="132" t="s">
        <v>245</v>
      </c>
    </row>
    <row r="10" spans="1:12" s="136" customFormat="1" x14ac:dyDescent="0.2">
      <c r="A10" s="132" t="s">
        <v>96</v>
      </c>
      <c r="B10" s="132" t="s">
        <v>97</v>
      </c>
      <c r="C10" s="132" t="s">
        <v>98</v>
      </c>
      <c r="D10" s="132" t="s">
        <v>99</v>
      </c>
      <c r="E10" s="133">
        <v>156519302</v>
      </c>
      <c r="F10" s="134">
        <v>1187</v>
      </c>
      <c r="G10" s="135">
        <v>43042</v>
      </c>
      <c r="H10" s="135">
        <v>43588</v>
      </c>
      <c r="I10" s="134" t="s">
        <v>213</v>
      </c>
      <c r="J10" s="132" t="s">
        <v>214</v>
      </c>
      <c r="K10" s="132">
        <v>0</v>
      </c>
      <c r="L10" s="132" t="s">
        <v>246</v>
      </c>
    </row>
    <row r="11" spans="1:12" s="136" customFormat="1" x14ac:dyDescent="0.2">
      <c r="A11" s="132" t="s">
        <v>100</v>
      </c>
      <c r="B11" s="132" t="s">
        <v>101</v>
      </c>
      <c r="C11" s="132" t="s">
        <v>102</v>
      </c>
      <c r="D11" s="132" t="s">
        <v>103</v>
      </c>
      <c r="E11" s="133">
        <v>144851820</v>
      </c>
      <c r="F11" s="134">
        <v>1231</v>
      </c>
      <c r="G11" s="135">
        <v>43045</v>
      </c>
      <c r="H11" s="135">
        <v>43591</v>
      </c>
      <c r="I11" s="134" t="s">
        <v>215</v>
      </c>
      <c r="J11" s="132" t="s">
        <v>216</v>
      </c>
      <c r="K11" s="132" t="s">
        <v>217</v>
      </c>
      <c r="L11" s="132" t="s">
        <v>246</v>
      </c>
    </row>
    <row r="12" spans="1:12" s="136" customFormat="1" x14ac:dyDescent="0.2">
      <c r="A12" s="132" t="s">
        <v>104</v>
      </c>
      <c r="B12" s="132" t="s">
        <v>105</v>
      </c>
      <c r="C12" s="132" t="s">
        <v>106</v>
      </c>
      <c r="D12" s="132" t="s">
        <v>107</v>
      </c>
      <c r="E12" s="133">
        <v>220000000</v>
      </c>
      <c r="F12" s="134">
        <v>1188</v>
      </c>
      <c r="G12" s="135">
        <v>43042</v>
      </c>
      <c r="H12" s="135">
        <v>43588</v>
      </c>
      <c r="I12" s="134" t="s">
        <v>210</v>
      </c>
      <c r="J12" s="132" t="s">
        <v>211</v>
      </c>
      <c r="K12" s="132" t="s">
        <v>218</v>
      </c>
      <c r="L12" s="132" t="s">
        <v>245</v>
      </c>
    </row>
    <row r="13" spans="1:12" s="136" customFormat="1" x14ac:dyDescent="0.2">
      <c r="A13" s="132" t="s">
        <v>108</v>
      </c>
      <c r="B13" s="132" t="s">
        <v>109</v>
      </c>
      <c r="C13" s="132" t="s">
        <v>110</v>
      </c>
      <c r="D13" s="132" t="s">
        <v>111</v>
      </c>
      <c r="E13" s="133">
        <v>151961000</v>
      </c>
      <c r="F13" s="134">
        <v>1426</v>
      </c>
      <c r="G13" s="135">
        <v>43073</v>
      </c>
      <c r="H13" s="135">
        <v>43620</v>
      </c>
      <c r="I13" s="134" t="s">
        <v>219</v>
      </c>
      <c r="J13" s="132" t="s">
        <v>220</v>
      </c>
      <c r="K13" s="132" t="s">
        <v>221</v>
      </c>
      <c r="L13" s="132" t="s">
        <v>244</v>
      </c>
    </row>
    <row r="14" spans="1:12" s="136" customFormat="1" x14ac:dyDescent="0.2">
      <c r="A14" s="132" t="s">
        <v>112</v>
      </c>
      <c r="B14" s="132" t="s">
        <v>113</v>
      </c>
      <c r="C14" s="132" t="s">
        <v>114</v>
      </c>
      <c r="D14" s="132" t="s">
        <v>115</v>
      </c>
      <c r="E14" s="133">
        <v>180600000</v>
      </c>
      <c r="F14" s="134">
        <v>1426</v>
      </c>
      <c r="G14" s="135">
        <v>43073</v>
      </c>
      <c r="H14" s="135">
        <v>43620</v>
      </c>
      <c r="I14" s="134" t="s">
        <v>219</v>
      </c>
      <c r="J14" s="132" t="s">
        <v>220</v>
      </c>
      <c r="K14" s="132" t="s">
        <v>222</v>
      </c>
      <c r="L14" s="132" t="s">
        <v>244</v>
      </c>
    </row>
    <row r="15" spans="1:12" s="136" customFormat="1" x14ac:dyDescent="0.2">
      <c r="A15" s="132" t="s">
        <v>116</v>
      </c>
      <c r="B15" s="132" t="s">
        <v>117</v>
      </c>
      <c r="C15" s="132" t="s">
        <v>118</v>
      </c>
      <c r="D15" s="132" t="s">
        <v>119</v>
      </c>
      <c r="E15" s="133">
        <v>220000000</v>
      </c>
      <c r="F15" s="134">
        <v>1180</v>
      </c>
      <c r="G15" s="135">
        <v>43034</v>
      </c>
      <c r="H15" s="135">
        <v>43581</v>
      </c>
      <c r="I15" s="134" t="s">
        <v>198</v>
      </c>
      <c r="J15" s="132" t="s">
        <v>199</v>
      </c>
      <c r="K15" s="132" t="s">
        <v>223</v>
      </c>
      <c r="L15" s="132" t="s">
        <v>245</v>
      </c>
    </row>
    <row r="16" spans="1:12" s="136" customFormat="1" x14ac:dyDescent="0.2">
      <c r="A16" s="132" t="s">
        <v>120</v>
      </c>
      <c r="B16" s="132" t="s">
        <v>121</v>
      </c>
      <c r="C16" s="132" t="s">
        <v>122</v>
      </c>
      <c r="D16" s="132" t="s">
        <v>123</v>
      </c>
      <c r="E16" s="133">
        <v>166290971</v>
      </c>
      <c r="F16" s="134">
        <v>1187</v>
      </c>
      <c r="G16" s="135">
        <v>43042</v>
      </c>
      <c r="H16" s="135">
        <v>43588</v>
      </c>
      <c r="I16" s="134" t="s">
        <v>204</v>
      </c>
      <c r="J16" s="132" t="s">
        <v>205</v>
      </c>
      <c r="K16" s="132" t="s">
        <v>224</v>
      </c>
      <c r="L16" s="132" t="s">
        <v>246</v>
      </c>
    </row>
    <row r="17" spans="1:12" s="136" customFormat="1" x14ac:dyDescent="0.2">
      <c r="A17" s="132" t="s">
        <v>124</v>
      </c>
      <c r="B17" s="132" t="s">
        <v>125</v>
      </c>
      <c r="C17" s="132" t="s">
        <v>126</v>
      </c>
      <c r="D17" s="132" t="s">
        <v>127</v>
      </c>
      <c r="E17" s="133">
        <v>208979484</v>
      </c>
      <c r="F17" s="134">
        <v>1187</v>
      </c>
      <c r="G17" s="135">
        <v>43042</v>
      </c>
      <c r="H17" s="135">
        <v>43588</v>
      </c>
      <c r="I17" s="134" t="s">
        <v>204</v>
      </c>
      <c r="J17" s="132" t="s">
        <v>205</v>
      </c>
      <c r="K17" s="132" t="s">
        <v>225</v>
      </c>
      <c r="L17" s="132" t="s">
        <v>246</v>
      </c>
    </row>
    <row r="18" spans="1:12" s="136" customFormat="1" x14ac:dyDescent="0.2">
      <c r="A18" s="132" t="s">
        <v>128</v>
      </c>
      <c r="B18" s="132" t="s">
        <v>129</v>
      </c>
      <c r="C18" s="132" t="s">
        <v>130</v>
      </c>
      <c r="D18" s="132" t="s">
        <v>131</v>
      </c>
      <c r="E18" s="133">
        <v>187933400</v>
      </c>
      <c r="F18" s="134">
        <v>1231</v>
      </c>
      <c r="G18" s="135">
        <v>43045</v>
      </c>
      <c r="H18" s="135">
        <v>43591</v>
      </c>
      <c r="I18" s="134" t="s">
        <v>215</v>
      </c>
      <c r="J18" s="132" t="s">
        <v>216</v>
      </c>
      <c r="K18" s="132" t="s">
        <v>226</v>
      </c>
      <c r="L18" s="132" t="s">
        <v>246</v>
      </c>
    </row>
    <row r="19" spans="1:12" s="136" customFormat="1" x14ac:dyDescent="0.2">
      <c r="A19" s="132" t="s">
        <v>132</v>
      </c>
      <c r="B19" s="132" t="s">
        <v>133</v>
      </c>
      <c r="C19" s="132" t="s">
        <v>134</v>
      </c>
      <c r="D19" s="132" t="s">
        <v>135</v>
      </c>
      <c r="E19" s="133">
        <v>211687371</v>
      </c>
      <c r="F19" s="134">
        <v>1187</v>
      </c>
      <c r="G19" s="135">
        <v>43042</v>
      </c>
      <c r="H19" s="135">
        <v>43588</v>
      </c>
      <c r="I19" s="134" t="s">
        <v>204</v>
      </c>
      <c r="J19" s="132" t="s">
        <v>205</v>
      </c>
      <c r="K19" s="132" t="s">
        <v>206</v>
      </c>
      <c r="L19" s="132" t="s">
        <v>246</v>
      </c>
    </row>
    <row r="20" spans="1:12" s="136" customFormat="1" x14ac:dyDescent="0.2">
      <c r="A20" s="132" t="s">
        <v>136</v>
      </c>
      <c r="B20" s="132" t="s">
        <v>137</v>
      </c>
      <c r="C20" s="132" t="s">
        <v>138</v>
      </c>
      <c r="D20" s="132" t="s">
        <v>139</v>
      </c>
      <c r="E20" s="133">
        <v>122121763</v>
      </c>
      <c r="F20" s="134">
        <v>1187</v>
      </c>
      <c r="G20" s="135">
        <v>43042</v>
      </c>
      <c r="H20" s="135">
        <v>43588</v>
      </c>
      <c r="I20" s="134" t="s">
        <v>204</v>
      </c>
      <c r="J20" s="132" t="s">
        <v>205</v>
      </c>
      <c r="K20" s="132" t="s">
        <v>227</v>
      </c>
      <c r="L20" s="132" t="s">
        <v>246</v>
      </c>
    </row>
    <row r="21" spans="1:12" s="136" customFormat="1" x14ac:dyDescent="0.2">
      <c r="A21" s="132" t="s">
        <v>140</v>
      </c>
      <c r="B21" s="132" t="s">
        <v>141</v>
      </c>
      <c r="C21" s="132" t="s">
        <v>142</v>
      </c>
      <c r="D21" s="132" t="s">
        <v>143</v>
      </c>
      <c r="E21" s="133">
        <v>88377261</v>
      </c>
      <c r="F21" s="134">
        <v>1189</v>
      </c>
      <c r="G21" s="135">
        <v>43042</v>
      </c>
      <c r="H21" s="135">
        <v>43588</v>
      </c>
      <c r="I21" s="134" t="s">
        <v>201</v>
      </c>
      <c r="J21" s="132" t="s">
        <v>202</v>
      </c>
      <c r="K21" s="132" t="s">
        <v>228</v>
      </c>
      <c r="L21" s="132" t="s">
        <v>244</v>
      </c>
    </row>
    <row r="22" spans="1:12" s="136" customFormat="1" x14ac:dyDescent="0.2">
      <c r="A22" s="132" t="s">
        <v>144</v>
      </c>
      <c r="B22" s="132" t="s">
        <v>145</v>
      </c>
      <c r="C22" s="132" t="s">
        <v>146</v>
      </c>
      <c r="D22" s="132" t="s">
        <v>147</v>
      </c>
      <c r="E22" s="133">
        <v>113277440</v>
      </c>
      <c r="F22" s="134">
        <v>1180</v>
      </c>
      <c r="G22" s="135">
        <v>43034</v>
      </c>
      <c r="H22" s="135">
        <v>43581</v>
      </c>
      <c r="I22" s="134" t="s">
        <v>198</v>
      </c>
      <c r="J22" s="132" t="s">
        <v>199</v>
      </c>
      <c r="K22" s="132" t="s">
        <v>229</v>
      </c>
      <c r="L22" s="132" t="s">
        <v>245</v>
      </c>
    </row>
    <row r="23" spans="1:12" s="136" customFormat="1" x14ac:dyDescent="0.2">
      <c r="A23" s="132" t="s">
        <v>148</v>
      </c>
      <c r="B23" s="132" t="s">
        <v>149</v>
      </c>
      <c r="C23" s="132" t="s">
        <v>150</v>
      </c>
      <c r="D23" s="132" t="s">
        <v>151</v>
      </c>
      <c r="E23" s="133">
        <v>176516796</v>
      </c>
      <c r="F23" s="134">
        <v>1167</v>
      </c>
      <c r="G23" s="135">
        <v>43025</v>
      </c>
      <c r="H23" s="135">
        <v>43572</v>
      </c>
      <c r="I23" s="134" t="s">
        <v>195</v>
      </c>
      <c r="J23" s="132" t="s">
        <v>196</v>
      </c>
      <c r="K23" s="132" t="s">
        <v>230</v>
      </c>
      <c r="L23" s="132" t="s">
        <v>244</v>
      </c>
    </row>
    <row r="24" spans="1:12" s="136" customFormat="1" x14ac:dyDescent="0.2">
      <c r="A24" s="132" t="s">
        <v>152</v>
      </c>
      <c r="B24" s="132" t="s">
        <v>153</v>
      </c>
      <c r="C24" s="132" t="s">
        <v>154</v>
      </c>
      <c r="D24" s="132" t="s">
        <v>155</v>
      </c>
      <c r="E24" s="133">
        <v>202494006</v>
      </c>
      <c r="F24" s="134">
        <v>1187</v>
      </c>
      <c r="G24" s="135">
        <v>43042</v>
      </c>
      <c r="H24" s="135">
        <v>43588</v>
      </c>
      <c r="I24" s="134" t="s">
        <v>204</v>
      </c>
      <c r="J24" s="132" t="s">
        <v>205</v>
      </c>
      <c r="K24" s="132" t="s">
        <v>227</v>
      </c>
      <c r="L24" s="132" t="s">
        <v>246</v>
      </c>
    </row>
    <row r="25" spans="1:12" s="136" customFormat="1" x14ac:dyDescent="0.2">
      <c r="A25" s="132" t="s">
        <v>156</v>
      </c>
      <c r="B25" s="132" t="s">
        <v>157</v>
      </c>
      <c r="C25" s="132" t="s">
        <v>158</v>
      </c>
      <c r="D25" s="132" t="s">
        <v>159</v>
      </c>
      <c r="E25" s="133">
        <v>189360655</v>
      </c>
      <c r="F25" s="134">
        <v>1189</v>
      </c>
      <c r="G25" s="135">
        <v>43042</v>
      </c>
      <c r="H25" s="135">
        <v>43588</v>
      </c>
      <c r="I25" s="134" t="s">
        <v>231</v>
      </c>
      <c r="J25" s="132" t="s">
        <v>232</v>
      </c>
      <c r="K25" s="132" t="s">
        <v>233</v>
      </c>
      <c r="L25" s="132" t="s">
        <v>245</v>
      </c>
    </row>
    <row r="26" spans="1:12" s="136" customFormat="1" x14ac:dyDescent="0.2">
      <c r="A26" s="132" t="s">
        <v>160</v>
      </c>
      <c r="B26" s="132" t="s">
        <v>161</v>
      </c>
      <c r="C26" s="132" t="s">
        <v>162</v>
      </c>
      <c r="D26" s="132" t="s">
        <v>163</v>
      </c>
      <c r="E26" s="133">
        <v>135103917</v>
      </c>
      <c r="F26" s="134">
        <v>1189</v>
      </c>
      <c r="G26" s="135">
        <v>43042</v>
      </c>
      <c r="H26" s="135">
        <v>43588</v>
      </c>
      <c r="I26" s="134" t="s">
        <v>231</v>
      </c>
      <c r="J26" s="132" t="s">
        <v>232</v>
      </c>
      <c r="K26" s="132" t="s">
        <v>234</v>
      </c>
      <c r="L26" s="132" t="s">
        <v>245</v>
      </c>
    </row>
    <row r="27" spans="1:12" s="136" customFormat="1" x14ac:dyDescent="0.2">
      <c r="A27" s="132" t="s">
        <v>164</v>
      </c>
      <c r="B27" s="132" t="s">
        <v>165</v>
      </c>
      <c r="C27" s="132" t="s">
        <v>166</v>
      </c>
      <c r="D27" s="132" t="s">
        <v>167</v>
      </c>
      <c r="E27" s="133">
        <v>141015037</v>
      </c>
      <c r="F27" s="134">
        <v>1167</v>
      </c>
      <c r="G27" s="135">
        <v>43025</v>
      </c>
      <c r="H27" s="135">
        <v>43572</v>
      </c>
      <c r="I27" s="134" t="s">
        <v>235</v>
      </c>
      <c r="J27" s="132" t="s">
        <v>236</v>
      </c>
      <c r="K27" s="132" t="s">
        <v>237</v>
      </c>
      <c r="L27" s="132" t="s">
        <v>245</v>
      </c>
    </row>
    <row r="28" spans="1:12" s="136" customFormat="1" x14ac:dyDescent="0.2">
      <c r="A28" s="132" t="s">
        <v>168</v>
      </c>
      <c r="B28" s="132" t="s">
        <v>169</v>
      </c>
      <c r="C28" s="132" t="s">
        <v>170</v>
      </c>
      <c r="D28" s="132" t="s">
        <v>171</v>
      </c>
      <c r="E28" s="133">
        <v>219990000</v>
      </c>
      <c r="F28" s="134">
        <v>1180</v>
      </c>
      <c r="G28" s="135">
        <v>43034</v>
      </c>
      <c r="H28" s="135">
        <v>43581</v>
      </c>
      <c r="I28" s="134" t="s">
        <v>198</v>
      </c>
      <c r="J28" s="132" t="s">
        <v>199</v>
      </c>
      <c r="K28" s="132" t="s">
        <v>238</v>
      </c>
      <c r="L28" s="132" t="s">
        <v>245</v>
      </c>
    </row>
    <row r="29" spans="1:12" s="136" customFormat="1" x14ac:dyDescent="0.2">
      <c r="A29" s="132" t="s">
        <v>172</v>
      </c>
      <c r="B29" s="132" t="s">
        <v>173</v>
      </c>
      <c r="C29" s="132" t="s">
        <v>174</v>
      </c>
      <c r="D29" s="132" t="s">
        <v>175</v>
      </c>
      <c r="E29" s="133">
        <v>219463142</v>
      </c>
      <c r="F29" s="134">
        <v>1167</v>
      </c>
      <c r="G29" s="135">
        <v>43025</v>
      </c>
      <c r="H29" s="135">
        <v>43572</v>
      </c>
      <c r="I29" s="134" t="s">
        <v>195</v>
      </c>
      <c r="J29" s="132" t="s">
        <v>196</v>
      </c>
      <c r="K29" s="132" t="s">
        <v>239</v>
      </c>
      <c r="L29" s="132" t="s">
        <v>244</v>
      </c>
    </row>
    <row r="30" spans="1:12" s="136" customFormat="1" x14ac:dyDescent="0.2">
      <c r="A30" s="132" t="s">
        <v>176</v>
      </c>
      <c r="B30" s="132" t="s">
        <v>177</v>
      </c>
      <c r="C30" s="132" t="s">
        <v>178</v>
      </c>
      <c r="D30" s="132" t="s">
        <v>179</v>
      </c>
      <c r="E30" s="133">
        <v>220000000</v>
      </c>
      <c r="F30" s="134">
        <v>1180</v>
      </c>
      <c r="G30" s="135">
        <v>43034</v>
      </c>
      <c r="H30" s="135">
        <v>43581</v>
      </c>
      <c r="I30" s="134" t="s">
        <v>198</v>
      </c>
      <c r="J30" s="132" t="s">
        <v>199</v>
      </c>
      <c r="K30" s="132" t="s">
        <v>238</v>
      </c>
      <c r="L30" s="132" t="s">
        <v>245</v>
      </c>
    </row>
    <row r="31" spans="1:12" s="136" customFormat="1" x14ac:dyDescent="0.2">
      <c r="A31" s="132" t="s">
        <v>180</v>
      </c>
      <c r="B31" s="132" t="s">
        <v>181</v>
      </c>
      <c r="C31" s="132" t="s">
        <v>182</v>
      </c>
      <c r="D31" s="132" t="s">
        <v>183</v>
      </c>
      <c r="E31" s="133">
        <v>100500000</v>
      </c>
      <c r="F31" s="134">
        <v>1189</v>
      </c>
      <c r="G31" s="135">
        <v>43042</v>
      </c>
      <c r="H31" s="135">
        <v>43588</v>
      </c>
      <c r="I31" s="134" t="s">
        <v>231</v>
      </c>
      <c r="J31" s="132" t="s">
        <v>232</v>
      </c>
      <c r="K31" s="132" t="s">
        <v>240</v>
      </c>
      <c r="L31" s="132" t="s">
        <v>245</v>
      </c>
    </row>
    <row r="32" spans="1:12" s="136" customFormat="1" x14ac:dyDescent="0.2">
      <c r="A32" s="132" t="s">
        <v>184</v>
      </c>
      <c r="B32" s="132" t="s">
        <v>185</v>
      </c>
      <c r="C32" s="132" t="s">
        <v>186</v>
      </c>
      <c r="D32" s="132" t="s">
        <v>187</v>
      </c>
      <c r="E32" s="133">
        <v>219998616</v>
      </c>
      <c r="F32" s="134">
        <v>1180</v>
      </c>
      <c r="G32" s="135">
        <v>43034</v>
      </c>
      <c r="H32" s="135">
        <v>43581</v>
      </c>
      <c r="I32" s="134" t="s">
        <v>241</v>
      </c>
      <c r="J32" s="132" t="s">
        <v>242</v>
      </c>
      <c r="K32" s="132" t="s">
        <v>243</v>
      </c>
      <c r="L32" s="132" t="s">
        <v>244</v>
      </c>
    </row>
    <row r="33" spans="1:12" s="136" customFormat="1" x14ac:dyDescent="0.2">
      <c r="A33" s="132" t="s">
        <v>188</v>
      </c>
      <c r="B33" s="132" t="s">
        <v>189</v>
      </c>
      <c r="C33" s="132" t="s">
        <v>190</v>
      </c>
      <c r="D33" s="132" t="s">
        <v>191</v>
      </c>
      <c r="E33" s="133">
        <v>55671622</v>
      </c>
      <c r="F33" s="134">
        <v>1188</v>
      </c>
      <c r="G33" s="135">
        <v>43042</v>
      </c>
      <c r="H33" s="135">
        <v>43588</v>
      </c>
      <c r="I33" s="134" t="s">
        <v>207</v>
      </c>
      <c r="J33" s="132" t="s">
        <v>208</v>
      </c>
      <c r="K33" s="132" t="s">
        <v>222</v>
      </c>
      <c r="L33" s="132" t="s">
        <v>244</v>
      </c>
    </row>
  </sheetData>
  <autoFilter ref="A1:L3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G9" sqref="G9"/>
    </sheetView>
  </sheetViews>
  <sheetFormatPr baseColWidth="10" defaultRowHeight="15" x14ac:dyDescent="0.2"/>
  <cols>
    <col min="1" max="1" width="3.42578125" style="7" customWidth="1"/>
    <col min="2" max="5" width="20.7109375" style="24" customWidth="1"/>
    <col min="6" max="6" width="5.85546875" style="25" customWidth="1"/>
    <col min="7" max="7" width="20.7109375" style="7" customWidth="1"/>
    <col min="8" max="8" width="3.5703125" style="7" customWidth="1"/>
    <col min="9" max="10" width="3.140625" style="7" customWidth="1"/>
    <col min="11" max="16384" width="11.42578125" style="7"/>
  </cols>
  <sheetData>
    <row r="1" spans="1:14" x14ac:dyDescent="0.2">
      <c r="A1" s="15"/>
      <c r="B1" s="16"/>
      <c r="C1" s="16"/>
      <c r="D1" s="16"/>
      <c r="E1" s="16"/>
      <c r="F1" s="16"/>
      <c r="G1" s="16"/>
      <c r="H1" s="17"/>
    </row>
    <row r="2" spans="1:14" x14ac:dyDescent="0.2">
      <c r="A2" s="2"/>
      <c r="B2" s="18"/>
      <c r="C2" s="1"/>
      <c r="D2" s="1"/>
      <c r="E2" s="1"/>
      <c r="F2" s="1"/>
      <c r="G2" s="1"/>
      <c r="H2" s="8"/>
    </row>
    <row r="3" spans="1:14" ht="18" customHeight="1" x14ac:dyDescent="0.2">
      <c r="A3" s="2"/>
      <c r="B3" s="1"/>
      <c r="C3" s="1"/>
      <c r="D3" s="1"/>
      <c r="E3" s="122" t="s">
        <v>42</v>
      </c>
      <c r="F3" s="124"/>
      <c r="G3" s="63">
        <f ca="1">TODAY()</f>
        <v>43084</v>
      </c>
      <c r="H3" s="8"/>
    </row>
    <row r="4" spans="1:14" x14ac:dyDescent="0.2">
      <c r="A4" s="2"/>
      <c r="B4" s="19"/>
      <c r="C4" s="1"/>
      <c r="D4" s="1"/>
      <c r="E4" s="1"/>
      <c r="F4" s="18"/>
      <c r="G4" s="1"/>
      <c r="H4" s="8"/>
    </row>
    <row r="5" spans="1:14" ht="11.25" customHeight="1" x14ac:dyDescent="0.2">
      <c r="A5" s="2"/>
      <c r="B5" s="19"/>
      <c r="C5" s="1"/>
      <c r="D5" s="1"/>
      <c r="E5" s="1"/>
      <c r="F5" s="1"/>
      <c r="G5" s="1"/>
      <c r="H5" s="8"/>
    </row>
    <row r="6" spans="1:14" ht="11.25" customHeight="1" x14ac:dyDescent="0.2">
      <c r="A6" s="2"/>
      <c r="B6" s="19"/>
      <c r="C6" s="1"/>
      <c r="D6" s="1"/>
      <c r="E6" s="1"/>
      <c r="F6" s="1"/>
      <c r="G6" s="1"/>
      <c r="H6" s="8"/>
    </row>
    <row r="7" spans="1:14" ht="20.100000000000001" customHeight="1" thickBot="1" x14ac:dyDescent="0.25">
      <c r="A7" s="2"/>
      <c r="B7" s="166" t="s">
        <v>254</v>
      </c>
      <c r="C7" s="166"/>
      <c r="D7" s="166"/>
      <c r="E7" s="166"/>
      <c r="F7" s="166"/>
      <c r="G7" s="166"/>
      <c r="H7" s="8"/>
    </row>
    <row r="8" spans="1:14" x14ac:dyDescent="0.2">
      <c r="A8" s="2"/>
      <c r="B8" s="1"/>
      <c r="C8" s="1"/>
      <c r="D8" s="1"/>
      <c r="E8" s="1"/>
      <c r="F8" s="1"/>
      <c r="G8" s="1"/>
      <c r="H8" s="8"/>
      <c r="J8" s="112" t="s">
        <v>51</v>
      </c>
      <c r="K8" s="113"/>
      <c r="L8" s="114"/>
      <c r="M8" s="113"/>
      <c r="N8" s="115"/>
    </row>
    <row r="9" spans="1:14" s="4" customFormat="1" ht="20.100000000000001" customHeight="1" x14ac:dyDescent="0.2">
      <c r="A9" s="2"/>
      <c r="B9" s="3" t="s">
        <v>56</v>
      </c>
      <c r="C9" s="118" t="s">
        <v>57</v>
      </c>
      <c r="D9" s="147"/>
      <c r="E9" s="27" t="s">
        <v>13</v>
      </c>
      <c r="G9" s="74"/>
      <c r="H9" s="8"/>
      <c r="J9" s="116" t="s">
        <v>44</v>
      </c>
      <c r="K9" s="155" t="s">
        <v>50</v>
      </c>
      <c r="L9" s="155"/>
      <c r="M9" s="155"/>
      <c r="N9" s="156"/>
    </row>
    <row r="10" spans="1:14" ht="15" customHeight="1" x14ac:dyDescent="0.2">
      <c r="A10" s="2"/>
      <c r="B10" s="1"/>
      <c r="C10" s="1"/>
      <c r="D10" s="1"/>
      <c r="E10" s="26"/>
      <c r="F10" s="1"/>
      <c r="G10" s="146"/>
      <c r="H10" s="8"/>
      <c r="J10" s="116"/>
      <c r="K10" s="155"/>
      <c r="L10" s="155"/>
      <c r="M10" s="155"/>
      <c r="N10" s="156"/>
    </row>
    <row r="11" spans="1:14" ht="27" customHeight="1" x14ac:dyDescent="0.2">
      <c r="A11" s="2"/>
      <c r="B11" s="3" t="s">
        <v>14</v>
      </c>
      <c r="C11" s="172" t="str">
        <f>IF($G$9&gt;0,VLOOKUP($G$9,'Lista Proyectos'!$A$3:$L$33,10,0)," ")</f>
        <v xml:space="preserve"> </v>
      </c>
      <c r="D11" s="173"/>
      <c r="E11" s="27" t="s">
        <v>58</v>
      </c>
      <c r="G11" s="61" t="str">
        <f>IF($G$9&gt;0,VLOOKUP($G$9,'Lista Proyectos'!$A$3:$L$33,9,0)," ")</f>
        <v xml:space="preserve"> </v>
      </c>
      <c r="H11" s="8"/>
      <c r="J11" s="116" t="s">
        <v>45</v>
      </c>
      <c r="K11" s="155" t="s">
        <v>253</v>
      </c>
      <c r="L11" s="155"/>
      <c r="M11" s="155"/>
      <c r="N11" s="156"/>
    </row>
    <row r="12" spans="1:14" ht="15" customHeight="1" thickBot="1" x14ac:dyDescent="0.25">
      <c r="A12" s="2"/>
      <c r="B12" s="1"/>
      <c r="C12" s="1"/>
      <c r="D12" s="1"/>
      <c r="E12" s="26"/>
      <c r="F12" s="1"/>
      <c r="G12" s="146"/>
      <c r="H12" s="8"/>
      <c r="J12" s="123"/>
      <c r="K12" s="157"/>
      <c r="L12" s="157"/>
      <c r="M12" s="157"/>
      <c r="N12" s="158"/>
    </row>
    <row r="13" spans="1:14" ht="27" customHeight="1" x14ac:dyDescent="0.2">
      <c r="A13" s="2"/>
      <c r="B13" s="3" t="s">
        <v>59</v>
      </c>
      <c r="C13" s="172" t="str">
        <f>IF($G$9&gt;0,VLOOKUP($G$9,'Lista Proyectos'!$A$3:$L$33,11,0)," ")</f>
        <v xml:space="preserve"> </v>
      </c>
      <c r="D13" s="173"/>
      <c r="E13" s="27" t="s">
        <v>63</v>
      </c>
      <c r="G13" s="61" t="s">
        <v>64</v>
      </c>
      <c r="H13" s="8"/>
      <c r="J13"/>
      <c r="K13"/>
      <c r="L13"/>
      <c r="M13"/>
      <c r="N13"/>
    </row>
    <row r="14" spans="1:14" ht="15" customHeight="1" x14ac:dyDescent="0.2">
      <c r="A14" s="2"/>
      <c r="B14" s="1"/>
      <c r="C14" s="1"/>
      <c r="D14" s="1"/>
      <c r="E14" s="26"/>
      <c r="F14" s="1"/>
      <c r="G14" s="146"/>
      <c r="H14" s="8"/>
      <c r="J14"/>
      <c r="K14"/>
      <c r="L14"/>
      <c r="M14"/>
      <c r="N14"/>
    </row>
    <row r="15" spans="1:14" ht="18" customHeight="1" x14ac:dyDescent="0.2">
      <c r="A15" s="2"/>
      <c r="B15" s="3" t="s">
        <v>22</v>
      </c>
      <c r="C15" s="61" t="str">
        <f>CONCATENATE("N° ",IF($G$9&gt;0,VLOOKUP($G$9,'Lista Proyectos'!$A$3:$L$33,6,0)," "))</f>
        <v xml:space="preserve">N°  </v>
      </c>
      <c r="D15" s="148"/>
      <c r="E15" s="27" t="s">
        <v>23</v>
      </c>
      <c r="G15" s="62" t="str">
        <f>IF($G$9&gt;0,VLOOKUP($G$9,'Lista Proyectos'!$A$3:$L$33,7,0)," ")</f>
        <v xml:space="preserve"> </v>
      </c>
      <c r="H15" s="8"/>
      <c r="J15"/>
      <c r="K15"/>
      <c r="L15"/>
      <c r="M15"/>
      <c r="N15"/>
    </row>
    <row r="16" spans="1:14" ht="15" customHeight="1" x14ac:dyDescent="0.2">
      <c r="A16" s="2"/>
      <c r="B16" s="1"/>
      <c r="C16" s="1"/>
      <c r="D16" s="1"/>
      <c r="E16" s="26"/>
      <c r="F16" s="26"/>
      <c r="G16" s="146"/>
      <c r="H16" s="8"/>
      <c r="J16"/>
      <c r="K16"/>
      <c r="L16"/>
      <c r="M16"/>
      <c r="N16"/>
    </row>
    <row r="17" spans="1:14" ht="18" customHeight="1" x14ac:dyDescent="0.2">
      <c r="A17" s="2"/>
      <c r="B17" s="1"/>
      <c r="C17" s="1"/>
      <c r="D17" s="1"/>
      <c r="E17" s="27" t="s">
        <v>24</v>
      </c>
      <c r="G17" s="62" t="str">
        <f>IF($G$9&gt;0,VLOOKUP($G$9,'Lista Proyectos'!$A$3:$L$33,8,0)," ")</f>
        <v xml:space="preserve"> </v>
      </c>
      <c r="H17" s="8"/>
      <c r="J17"/>
      <c r="K17"/>
      <c r="L17"/>
      <c r="M17"/>
      <c r="N17"/>
    </row>
    <row r="18" spans="1:14" ht="15" customHeight="1" x14ac:dyDescent="0.2">
      <c r="A18" s="2"/>
      <c r="B18" s="1"/>
      <c r="C18" s="1"/>
      <c r="D18" s="1"/>
      <c r="E18" s="1"/>
      <c r="F18" s="27"/>
      <c r="G18" s="120"/>
      <c r="H18" s="8"/>
      <c r="J18"/>
      <c r="K18"/>
      <c r="L18"/>
      <c r="M18"/>
      <c r="N18"/>
    </row>
    <row r="19" spans="1:14" s="4" customFormat="1" ht="46.5" customHeight="1" x14ac:dyDescent="0.2">
      <c r="A19" s="2"/>
      <c r="B19" s="3" t="s">
        <v>41</v>
      </c>
      <c r="C19" s="167" t="str">
        <f>IF($G$9&gt;0,VLOOKUP($G$9,'Lista Proyectos'!$A$3:$L$33,3,0)," ")</f>
        <v xml:space="preserve"> </v>
      </c>
      <c r="D19" s="168"/>
      <c r="E19" s="168"/>
      <c r="F19" s="168"/>
      <c r="G19" s="169"/>
      <c r="H19" s="8"/>
      <c r="J19"/>
      <c r="K19"/>
      <c r="L19"/>
      <c r="M19"/>
      <c r="N19"/>
    </row>
    <row r="20" spans="1:14" s="4" customFormat="1" ht="9.75" customHeight="1" x14ac:dyDescent="0.2">
      <c r="A20" s="2"/>
      <c r="B20" s="3"/>
      <c r="C20" s="5"/>
      <c r="D20" s="65"/>
      <c r="E20" s="65"/>
      <c r="F20" s="5"/>
      <c r="G20" s="5"/>
      <c r="H20" s="8"/>
      <c r="J20"/>
      <c r="K20"/>
      <c r="L20"/>
      <c r="M20"/>
      <c r="N20"/>
    </row>
    <row r="21" spans="1:14" s="4" customFormat="1" ht="20.100000000000001" customHeight="1" x14ac:dyDescent="0.2">
      <c r="A21" s="2"/>
      <c r="B21" s="3" t="s">
        <v>38</v>
      </c>
      <c r="C21" s="167" t="str">
        <f>IF($G$9&gt;0,VLOOKUP($G$9,'Lista Proyectos'!$A$3:$J$33,4,0)," ")</f>
        <v xml:space="preserve"> </v>
      </c>
      <c r="D21" s="168"/>
      <c r="E21" s="168"/>
      <c r="F21" s="168"/>
      <c r="G21" s="169"/>
      <c r="H21" s="8"/>
      <c r="J21"/>
      <c r="K21"/>
      <c r="L21"/>
      <c r="M21"/>
      <c r="N21"/>
    </row>
    <row r="22" spans="1:14" ht="15" customHeight="1" x14ac:dyDescent="0.2">
      <c r="A22" s="2"/>
      <c r="B22" s="1"/>
      <c r="C22" s="1"/>
      <c r="D22" s="1"/>
      <c r="E22" s="1"/>
      <c r="F22" s="27"/>
      <c r="G22" s="125"/>
      <c r="H22" s="8"/>
      <c r="J22"/>
      <c r="K22"/>
      <c r="L22"/>
      <c r="M22"/>
      <c r="N22"/>
    </row>
    <row r="23" spans="1:14" s="4" customFormat="1" ht="15.75" customHeight="1" x14ac:dyDescent="0.2">
      <c r="A23" s="2"/>
      <c r="B23" s="3"/>
      <c r="C23" s="65"/>
      <c r="D23" s="65"/>
      <c r="E23" s="121" t="s">
        <v>65</v>
      </c>
      <c r="F23" s="65"/>
      <c r="G23" s="121" t="s">
        <v>66</v>
      </c>
      <c r="H23" s="8"/>
      <c r="J23"/>
      <c r="K23"/>
      <c r="L23"/>
      <c r="M23"/>
      <c r="N23"/>
    </row>
    <row r="24" spans="1:14" s="4" customFormat="1" ht="18" customHeight="1" x14ac:dyDescent="0.2">
      <c r="A24" s="2"/>
      <c r="B24" s="3" t="s">
        <v>61</v>
      </c>
      <c r="C24" s="74">
        <v>1</v>
      </c>
      <c r="D24" s="119" t="s">
        <v>62</v>
      </c>
      <c r="E24" s="126">
        <v>43054</v>
      </c>
      <c r="G24" s="126">
        <v>43084</v>
      </c>
      <c r="H24" s="8"/>
    </row>
    <row r="25" spans="1:14" ht="15" customHeight="1" x14ac:dyDescent="0.2">
      <c r="A25" s="2"/>
      <c r="B25" s="1"/>
      <c r="C25" s="1"/>
      <c r="D25" s="1"/>
      <c r="E25" s="1"/>
      <c r="F25" s="27"/>
      <c r="G25" s="125"/>
      <c r="H25" s="8"/>
      <c r="J25"/>
      <c r="K25"/>
      <c r="L25"/>
      <c r="M25"/>
      <c r="N25"/>
    </row>
    <row r="26" spans="1:14" s="14" customFormat="1" ht="20.100000000000001" customHeight="1" x14ac:dyDescent="0.2">
      <c r="A26" s="12"/>
      <c r="B26" s="11" t="s">
        <v>6</v>
      </c>
      <c r="C26" s="170" t="s">
        <v>7</v>
      </c>
      <c r="D26" s="170"/>
      <c r="E26" s="170"/>
      <c r="F26" s="171"/>
      <c r="G26" s="11" t="s">
        <v>67</v>
      </c>
      <c r="H26" s="13"/>
    </row>
    <row r="27" spans="1:14" s="6" customFormat="1" ht="20.100000000000001" customHeight="1" x14ac:dyDescent="0.2">
      <c r="A27" s="9"/>
      <c r="B27" s="163" t="s">
        <v>28</v>
      </c>
      <c r="C27" s="174" t="s">
        <v>26</v>
      </c>
      <c r="D27" s="175"/>
      <c r="E27" s="175"/>
      <c r="F27" s="176"/>
      <c r="G27" s="29">
        <f>SUMIF('Detalle Gastos'!$E$13:$E$24,'Resumen Rendición de Gastos'!C27,'Detalle Gastos'!$L$13:$L$24)</f>
        <v>0</v>
      </c>
      <c r="H27" s="10"/>
    </row>
    <row r="28" spans="1:14" ht="20.100000000000001" customHeight="1" x14ac:dyDescent="0.2">
      <c r="A28" s="2"/>
      <c r="B28" s="164"/>
      <c r="C28" s="174" t="s">
        <v>27</v>
      </c>
      <c r="D28" s="175"/>
      <c r="E28" s="175"/>
      <c r="F28" s="176"/>
      <c r="G28" s="29">
        <f>SUMIF('Detalle Gastos'!$E$13:$E$24,'Resumen Rendición de Gastos'!C28,'Detalle Gastos'!$L$13:$L$24)</f>
        <v>0</v>
      </c>
      <c r="H28" s="8"/>
    </row>
    <row r="29" spans="1:14" ht="20.100000000000001" customHeight="1" x14ac:dyDescent="0.2">
      <c r="A29" s="2"/>
      <c r="B29" s="163" t="s">
        <v>29</v>
      </c>
      <c r="C29" s="174" t="s">
        <v>30</v>
      </c>
      <c r="D29" s="175"/>
      <c r="E29" s="175"/>
      <c r="F29" s="176"/>
      <c r="G29" s="29">
        <f>SUMIF('Detalle Gastos'!$E$13:$E$24,'Resumen Rendición de Gastos'!C29,'Detalle Gastos'!$L$13:$L$24)</f>
        <v>0</v>
      </c>
      <c r="H29" s="8"/>
    </row>
    <row r="30" spans="1:14" ht="20.100000000000001" customHeight="1" x14ac:dyDescent="0.2">
      <c r="A30" s="2"/>
      <c r="B30" s="165"/>
      <c r="C30" s="174" t="s">
        <v>31</v>
      </c>
      <c r="D30" s="175"/>
      <c r="E30" s="175"/>
      <c r="F30" s="176"/>
      <c r="G30" s="29">
        <f>SUMIF('Detalle Gastos'!$E$13:$E$24,'Resumen Rendición de Gastos'!C30,'Detalle Gastos'!$L$13:$L$24)</f>
        <v>0</v>
      </c>
      <c r="H30" s="8"/>
    </row>
    <row r="31" spans="1:14" ht="20.100000000000001" customHeight="1" x14ac:dyDescent="0.2">
      <c r="A31" s="2"/>
      <c r="B31" s="165"/>
      <c r="C31" s="174" t="s">
        <v>32</v>
      </c>
      <c r="D31" s="175"/>
      <c r="E31" s="175"/>
      <c r="F31" s="176"/>
      <c r="G31" s="29">
        <f>SUMIF('Detalle Gastos'!$E$13:$E$24,'Resumen Rendición de Gastos'!C31,'Detalle Gastos'!$L$13:$L$24)</f>
        <v>0</v>
      </c>
      <c r="H31" s="8"/>
    </row>
    <row r="32" spans="1:14" ht="20.100000000000001" customHeight="1" x14ac:dyDescent="0.2">
      <c r="A32" s="2"/>
      <c r="B32" s="164"/>
      <c r="C32" s="174" t="s">
        <v>33</v>
      </c>
      <c r="D32" s="175"/>
      <c r="E32" s="175"/>
      <c r="F32" s="176"/>
      <c r="G32" s="29">
        <f>SUMIF('Detalle Gastos'!$E$13:$E$24,'Resumen Rendición de Gastos'!C32,'Detalle Gastos'!$L$13:$L$24)</f>
        <v>0</v>
      </c>
      <c r="H32" s="8"/>
    </row>
    <row r="33" spans="1:8" ht="20.100000000000001" customHeight="1" x14ac:dyDescent="0.2">
      <c r="A33" s="2"/>
      <c r="B33" s="140" t="s">
        <v>255</v>
      </c>
      <c r="C33" s="152" t="s">
        <v>247</v>
      </c>
      <c r="D33" s="153"/>
      <c r="E33" s="153"/>
      <c r="F33" s="154"/>
      <c r="G33" s="30">
        <f>IF($G$9&gt;0,VLOOKUP($G$9,'Lista Proyectos'!$A$3:$J$33,5,0),0)</f>
        <v>0</v>
      </c>
      <c r="H33" s="8"/>
    </row>
    <row r="34" spans="1:8" ht="20.100000000000001" customHeight="1" x14ac:dyDescent="0.2">
      <c r="A34" s="2"/>
      <c r="B34" s="140" t="s">
        <v>256</v>
      </c>
      <c r="C34" s="152" t="s">
        <v>248</v>
      </c>
      <c r="D34" s="153"/>
      <c r="E34" s="153"/>
      <c r="F34" s="154"/>
      <c r="G34" s="30">
        <f>SUM(G27:G32)</f>
        <v>0</v>
      </c>
      <c r="H34" s="8"/>
    </row>
    <row r="35" spans="1:8" ht="20.100000000000001" customHeight="1" x14ac:dyDescent="0.2">
      <c r="A35" s="2"/>
      <c r="B35" s="140" t="s">
        <v>257</v>
      </c>
      <c r="C35" s="152" t="s">
        <v>249</v>
      </c>
      <c r="D35" s="153"/>
      <c r="E35" s="153"/>
      <c r="F35" s="154"/>
      <c r="G35" s="30"/>
      <c r="H35" s="8"/>
    </row>
    <row r="36" spans="1:8" ht="20.100000000000001" customHeight="1" x14ac:dyDescent="0.2">
      <c r="A36" s="2"/>
      <c r="B36" s="140" t="s">
        <v>258</v>
      </c>
      <c r="C36" s="152" t="s">
        <v>252</v>
      </c>
      <c r="D36" s="153"/>
      <c r="E36" s="153"/>
      <c r="F36" s="154"/>
      <c r="G36" s="30"/>
      <c r="H36" s="8"/>
    </row>
    <row r="37" spans="1:8" ht="20.100000000000001" customHeight="1" x14ac:dyDescent="0.2">
      <c r="A37" s="2"/>
      <c r="B37" s="140" t="s">
        <v>260</v>
      </c>
      <c r="C37" s="152" t="s">
        <v>250</v>
      </c>
      <c r="D37" s="153"/>
      <c r="E37" s="153"/>
      <c r="F37" s="154"/>
      <c r="G37" s="30">
        <f>G33-G34-G35-G36</f>
        <v>0</v>
      </c>
      <c r="H37" s="8"/>
    </row>
    <row r="38" spans="1:8" ht="20.100000000000001" customHeight="1" x14ac:dyDescent="0.2">
      <c r="A38" s="2"/>
      <c r="B38" s="140" t="s">
        <v>259</v>
      </c>
      <c r="C38" s="152" t="s">
        <v>251</v>
      </c>
      <c r="D38" s="153"/>
      <c r="E38" s="153"/>
      <c r="F38" s="154"/>
      <c r="G38" s="31">
        <f>+IF(G33&gt;0,G37/G33,0)</f>
        <v>0</v>
      </c>
      <c r="H38" s="8"/>
    </row>
    <row r="39" spans="1:8" x14ac:dyDescent="0.2">
      <c r="A39" s="2"/>
      <c r="B39" s="1"/>
      <c r="C39" s="1"/>
      <c r="D39" s="1"/>
      <c r="E39" s="1"/>
      <c r="F39" s="1"/>
      <c r="G39" s="1"/>
      <c r="H39" s="8"/>
    </row>
    <row r="40" spans="1:8" x14ac:dyDescent="0.2">
      <c r="A40" s="2"/>
      <c r="B40" s="1"/>
      <c r="C40" s="1"/>
      <c r="D40" s="1"/>
      <c r="E40" s="1"/>
      <c r="F40" s="1"/>
      <c r="G40" s="1"/>
      <c r="H40" s="8"/>
    </row>
    <row r="41" spans="1:8" x14ac:dyDescent="0.2">
      <c r="A41" s="2"/>
      <c r="B41" s="1"/>
      <c r="C41" s="1"/>
      <c r="D41" s="1"/>
      <c r="E41" s="1"/>
      <c r="F41" s="1"/>
      <c r="G41" s="20"/>
      <c r="H41" s="8"/>
    </row>
    <row r="42" spans="1:8" x14ac:dyDescent="0.2">
      <c r="A42" s="2"/>
      <c r="B42" s="1"/>
      <c r="C42" s="1"/>
      <c r="D42" s="1"/>
      <c r="E42" s="1"/>
      <c r="F42" s="1"/>
      <c r="G42" s="1"/>
      <c r="H42" s="8"/>
    </row>
    <row r="43" spans="1:8" ht="15" customHeight="1" x14ac:dyDescent="0.2">
      <c r="A43" s="2"/>
      <c r="B43" s="160" t="str">
        <f>IF($G$9&gt;0,VLOOKUP($G$9,'Lista Proyectos'!$A$3:$J$33,2,0)," ")</f>
        <v xml:space="preserve"> </v>
      </c>
      <c r="C43" s="160"/>
      <c r="D43" s="1"/>
      <c r="E43" s="161" t="s">
        <v>54</v>
      </c>
      <c r="F43" s="161"/>
      <c r="G43" s="161"/>
      <c r="H43" s="8"/>
    </row>
    <row r="44" spans="1:8" ht="15" customHeight="1" x14ac:dyDescent="0.2">
      <c r="A44" s="2"/>
      <c r="B44" s="151" t="s">
        <v>55</v>
      </c>
      <c r="C44" s="151"/>
      <c r="D44" s="1"/>
      <c r="E44" s="162"/>
      <c r="F44" s="162"/>
      <c r="G44" s="162"/>
      <c r="H44" s="8"/>
    </row>
    <row r="45" spans="1:8" ht="15" customHeight="1" x14ac:dyDescent="0.2">
      <c r="A45" s="2"/>
      <c r="B45" s="1"/>
      <c r="C45" s="1"/>
      <c r="D45" s="1"/>
      <c r="E45" s="1"/>
      <c r="F45" s="1"/>
      <c r="G45" s="1"/>
      <c r="H45" s="8"/>
    </row>
    <row r="46" spans="1:8" ht="15" customHeight="1" x14ac:dyDescent="0.2">
      <c r="A46" s="2"/>
      <c r="B46" s="1"/>
      <c r="C46" s="1"/>
      <c r="D46" s="1"/>
      <c r="E46" s="1"/>
      <c r="F46" s="1"/>
      <c r="G46" s="1"/>
      <c r="H46" s="8"/>
    </row>
    <row r="47" spans="1:8" ht="15" customHeight="1" x14ac:dyDescent="0.2">
      <c r="A47" s="2"/>
      <c r="B47" s="1"/>
      <c r="C47" s="1"/>
      <c r="D47" s="1"/>
      <c r="E47" s="1"/>
      <c r="F47" s="1"/>
      <c r="G47" s="1"/>
      <c r="H47" s="8"/>
    </row>
    <row r="48" spans="1:8" ht="15" customHeight="1" x14ac:dyDescent="0.2">
      <c r="A48" s="2"/>
      <c r="B48" s="1"/>
      <c r="C48" s="160" t="str">
        <f>IF($G$9&gt;0,VLOOKUP($G$9,'Lista Proyectos'!$A$3:$L$33,12,0)," ")</f>
        <v xml:space="preserve"> </v>
      </c>
      <c r="D48" s="160"/>
      <c r="E48" s="65"/>
      <c r="F48" s="66"/>
      <c r="G48" s="1"/>
      <c r="H48" s="8"/>
    </row>
    <row r="49" spans="1:8" ht="15" customHeight="1" x14ac:dyDescent="0.2">
      <c r="A49" s="2"/>
      <c r="B49" s="1"/>
      <c r="C49" s="151" t="s">
        <v>43</v>
      </c>
      <c r="D49" s="151"/>
      <c r="E49" s="65"/>
      <c r="F49" s="66"/>
      <c r="G49" s="1"/>
      <c r="H49" s="8"/>
    </row>
    <row r="50" spans="1:8" ht="15.75" customHeight="1" thickBot="1" x14ac:dyDescent="0.25">
      <c r="A50" s="21"/>
      <c r="B50" s="22"/>
      <c r="C50" s="22"/>
      <c r="D50" s="22"/>
      <c r="E50" s="22"/>
      <c r="F50" s="22"/>
      <c r="G50" s="22"/>
      <c r="H50" s="23"/>
    </row>
    <row r="51" spans="1:8" s="142" customFormat="1" ht="24.75" customHeight="1" x14ac:dyDescent="0.2">
      <c r="A51" s="142" t="s">
        <v>255</v>
      </c>
      <c r="B51" s="159" t="s">
        <v>268</v>
      </c>
      <c r="C51" s="159"/>
      <c r="D51" s="159"/>
      <c r="E51" s="159"/>
      <c r="F51" s="159"/>
      <c r="G51" s="159"/>
      <c r="H51" s="159"/>
    </row>
    <row r="52" spans="1:8" s="142" customFormat="1" ht="15" customHeight="1" x14ac:dyDescent="0.2">
      <c r="A52" s="142" t="s">
        <v>256</v>
      </c>
      <c r="B52" s="150" t="s">
        <v>261</v>
      </c>
      <c r="C52" s="150"/>
      <c r="D52" s="150"/>
      <c r="E52" s="150"/>
      <c r="F52" s="150"/>
      <c r="G52" s="150"/>
      <c r="H52" s="150"/>
    </row>
    <row r="53" spans="1:8" s="142" customFormat="1" ht="21.75" customHeight="1" x14ac:dyDescent="0.2">
      <c r="A53" s="142" t="s">
        <v>257</v>
      </c>
      <c r="B53" s="150" t="s">
        <v>262</v>
      </c>
      <c r="C53" s="150"/>
      <c r="D53" s="150"/>
      <c r="E53" s="150"/>
      <c r="F53" s="150"/>
      <c r="G53" s="150"/>
      <c r="H53" s="150"/>
    </row>
    <row r="54" spans="1:8" s="142" customFormat="1" ht="15" customHeight="1" x14ac:dyDescent="0.2">
      <c r="A54" s="142" t="s">
        <v>258</v>
      </c>
      <c r="B54" s="150" t="s">
        <v>263</v>
      </c>
      <c r="C54" s="150"/>
      <c r="D54" s="150"/>
      <c r="E54" s="150"/>
      <c r="F54" s="150"/>
      <c r="G54" s="150"/>
      <c r="H54" s="150"/>
    </row>
    <row r="55" spans="1:8" s="142" customFormat="1" ht="15" customHeight="1" x14ac:dyDescent="0.2">
      <c r="A55" s="142" t="s">
        <v>264</v>
      </c>
      <c r="B55" s="150" t="s">
        <v>265</v>
      </c>
      <c r="C55" s="150"/>
      <c r="D55" s="150"/>
      <c r="E55" s="150"/>
      <c r="F55" s="150"/>
      <c r="G55" s="150"/>
      <c r="H55" s="150"/>
    </row>
    <row r="56" spans="1:8" s="142" customFormat="1" ht="15" customHeight="1" x14ac:dyDescent="0.2">
      <c r="A56" s="142" t="s">
        <v>266</v>
      </c>
      <c r="B56" s="150" t="s">
        <v>267</v>
      </c>
      <c r="C56" s="150"/>
      <c r="D56" s="150"/>
      <c r="E56" s="150"/>
      <c r="F56" s="150"/>
      <c r="G56" s="150"/>
      <c r="H56" s="150"/>
    </row>
    <row r="57" spans="1:8" s="141" customFormat="1" ht="11.25" x14ac:dyDescent="0.2">
      <c r="B57" s="149"/>
      <c r="C57" s="149"/>
      <c r="D57" s="149"/>
      <c r="E57" s="149"/>
      <c r="F57" s="149"/>
      <c r="G57" s="149"/>
      <c r="H57" s="149"/>
    </row>
    <row r="58" spans="1:8" s="141" customFormat="1" ht="11.25" x14ac:dyDescent="0.2">
      <c r="B58" s="149"/>
      <c r="C58" s="149"/>
      <c r="D58" s="149"/>
      <c r="E58" s="149"/>
      <c r="F58" s="149"/>
      <c r="G58" s="149"/>
      <c r="H58" s="149"/>
    </row>
  </sheetData>
  <sheetProtection algorithmName="SHA-512" hashValue="px/PCPtn/piIL5xnRaq9fUE6QCIfj25bDELO2YIxQPq9EDhJVZpdldAHuoZ3w7LQVMQv5LrBIbXqdRtV62qvMA==" saltValue="U+vTUk34joczkunKoRD5Ew==" spinCount="100000" sheet="1" objects="1" scenarios="1"/>
  <mergeCells count="35">
    <mergeCell ref="C32:F32"/>
    <mergeCell ref="C34:F34"/>
    <mergeCell ref="C35:F35"/>
    <mergeCell ref="C37:F37"/>
    <mergeCell ref="C38:F38"/>
    <mergeCell ref="C33:F33"/>
    <mergeCell ref="B7:G7"/>
    <mergeCell ref="C19:G19"/>
    <mergeCell ref="C26:F26"/>
    <mergeCell ref="C11:D11"/>
    <mergeCell ref="C13:D13"/>
    <mergeCell ref="C21:G21"/>
    <mergeCell ref="C49:D49"/>
    <mergeCell ref="C36:F36"/>
    <mergeCell ref="K9:N10"/>
    <mergeCell ref="K11:N12"/>
    <mergeCell ref="B51:H51"/>
    <mergeCell ref="B43:C43"/>
    <mergeCell ref="B44:C44"/>
    <mergeCell ref="E43:G44"/>
    <mergeCell ref="C48:D48"/>
    <mergeCell ref="B27:B28"/>
    <mergeCell ref="B29:B32"/>
    <mergeCell ref="C27:F27"/>
    <mergeCell ref="C28:F28"/>
    <mergeCell ref="C29:F29"/>
    <mergeCell ref="C30:F30"/>
    <mergeCell ref="C31:F31"/>
    <mergeCell ref="B57:H57"/>
    <mergeCell ref="B58:H58"/>
    <mergeCell ref="B52:H52"/>
    <mergeCell ref="B53:H53"/>
    <mergeCell ref="B54:H54"/>
    <mergeCell ref="B55:H55"/>
    <mergeCell ref="B56:H56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Proyectos'!$A$3:$A$33</xm:f>
          </x14:formula1>
          <xm:sqref>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zoomScale="90" zoomScaleNormal="90" workbookViewId="0">
      <selection activeCell="F13" sqref="F13"/>
    </sheetView>
  </sheetViews>
  <sheetFormatPr baseColWidth="10" defaultColWidth="11.42578125" defaultRowHeight="12.75" x14ac:dyDescent="0.2"/>
  <cols>
    <col min="1" max="1" width="3.7109375" style="32" customWidth="1"/>
    <col min="2" max="2" width="3.42578125" style="32" customWidth="1"/>
    <col min="3" max="3" width="5.42578125" style="91" customWidth="1"/>
    <col min="4" max="4" width="16.85546875" style="32" customWidth="1"/>
    <col min="5" max="5" width="32.42578125" style="32" customWidth="1"/>
    <col min="6" max="6" width="14.28515625" style="32" customWidth="1"/>
    <col min="7" max="7" width="22.42578125" style="32" customWidth="1"/>
    <col min="8" max="8" width="42" style="32" customWidth="1"/>
    <col min="9" max="9" width="16.5703125" style="32" customWidth="1"/>
    <col min="10" max="10" width="10.7109375" style="32" customWidth="1"/>
    <col min="11" max="11" width="10.85546875" style="32" customWidth="1"/>
    <col min="12" max="12" width="15" style="32" customWidth="1"/>
    <col min="13" max="13" width="3.5703125" style="32" customWidth="1"/>
    <col min="14" max="16384" width="11.42578125" style="32"/>
  </cols>
  <sheetData>
    <row r="1" spans="2:13" ht="13.5" thickBot="1" x14ac:dyDescent="0.25"/>
    <row r="2" spans="2:13" ht="20.25" customHeight="1" x14ac:dyDescent="0.2">
      <c r="B2" s="33"/>
      <c r="C2" s="92"/>
      <c r="D2" s="34"/>
      <c r="E2" s="34"/>
      <c r="F2" s="35"/>
      <c r="G2" s="34"/>
      <c r="H2" s="34"/>
      <c r="I2" s="36"/>
      <c r="J2" s="36"/>
      <c r="K2" s="144" t="s">
        <v>40</v>
      </c>
      <c r="L2" s="145">
        <f ca="1">+'Resumen Rendición de Gastos'!$G$3</f>
        <v>43084</v>
      </c>
      <c r="M2" s="37"/>
    </row>
    <row r="3" spans="2:13" ht="20.25" customHeight="1" x14ac:dyDescent="0.2">
      <c r="B3" s="38"/>
      <c r="C3" s="90"/>
      <c r="D3" s="40"/>
      <c r="E3" s="40"/>
      <c r="F3" s="58" t="s">
        <v>269</v>
      </c>
      <c r="G3" s="86" t="str">
        <f>+'Resumen Rendición de Gastos'!$C$9</f>
        <v>FONDEQUIP</v>
      </c>
      <c r="H3" s="43"/>
      <c r="I3" s="59" t="s">
        <v>272</v>
      </c>
      <c r="J3" s="87">
        <f>+'Resumen Rendición de Gastos'!$C$24</f>
        <v>1</v>
      </c>
      <c r="M3" s="42"/>
    </row>
    <row r="4" spans="2:13" ht="20.25" customHeight="1" x14ac:dyDescent="0.2">
      <c r="B4" s="38"/>
      <c r="C4" s="68"/>
      <c r="D4" s="39"/>
      <c r="E4" s="39"/>
      <c r="F4" s="67" t="s">
        <v>270</v>
      </c>
      <c r="G4" s="86">
        <f>+'Resumen Rendición de Gastos'!$G$9</f>
        <v>0</v>
      </c>
      <c r="H4" s="43"/>
      <c r="I4" s="186" t="s">
        <v>273</v>
      </c>
      <c r="J4" s="185" t="s">
        <v>275</v>
      </c>
      <c r="K4" s="185"/>
      <c r="L4" s="143">
        <f>+'Resumen Rendición de Gastos'!E24</f>
        <v>43054</v>
      </c>
      <c r="M4" s="45"/>
    </row>
    <row r="5" spans="2:13" ht="20.25" customHeight="1" x14ac:dyDescent="0.2">
      <c r="B5" s="38"/>
      <c r="C5" s="68"/>
      <c r="D5" s="39"/>
      <c r="E5" s="39"/>
      <c r="F5" s="67" t="s">
        <v>39</v>
      </c>
      <c r="G5" s="183" t="str">
        <f>+'Resumen Rendición de Gastos'!$C$11</f>
        <v xml:space="preserve"> </v>
      </c>
      <c r="H5" s="183"/>
      <c r="I5" s="186"/>
      <c r="J5" s="185" t="s">
        <v>276</v>
      </c>
      <c r="K5" s="185"/>
      <c r="L5" s="143">
        <f>+'Resumen Rendición de Gastos'!G24</f>
        <v>43084</v>
      </c>
      <c r="M5" s="45"/>
    </row>
    <row r="6" spans="2:13" ht="20.25" customHeight="1" x14ac:dyDescent="0.2">
      <c r="B6" s="38"/>
      <c r="C6" s="93"/>
      <c r="D6" s="46"/>
      <c r="E6" s="46"/>
      <c r="F6" s="117" t="s">
        <v>271</v>
      </c>
      <c r="G6" s="183" t="str">
        <f>+'Resumen Rendición de Gastos'!$C$13</f>
        <v xml:space="preserve"> </v>
      </c>
      <c r="H6" s="183"/>
      <c r="I6" s="67" t="s">
        <v>274</v>
      </c>
      <c r="J6" s="184" t="str">
        <f>+'Resumen Rendición de Gastos'!G13</f>
        <v>VI CONCURSO 2017</v>
      </c>
      <c r="K6" s="184"/>
      <c r="L6" s="184"/>
      <c r="M6" s="45"/>
    </row>
    <row r="7" spans="2:13" ht="20.25" customHeight="1" thickBot="1" x14ac:dyDescent="0.25">
      <c r="B7" s="38"/>
      <c r="C7" s="93"/>
      <c r="D7" s="46"/>
      <c r="E7" s="46"/>
      <c r="F7" s="47"/>
      <c r="G7" s="67"/>
      <c r="H7" s="67"/>
      <c r="I7" s="67"/>
      <c r="J7" s="60"/>
      <c r="K7" s="44"/>
      <c r="L7" s="43"/>
      <c r="M7" s="45"/>
    </row>
    <row r="8" spans="2:13" ht="18" customHeight="1" x14ac:dyDescent="0.2">
      <c r="B8" s="38"/>
      <c r="C8" s="93"/>
      <c r="D8" s="98" t="s">
        <v>51</v>
      </c>
      <c r="E8" s="99"/>
      <c r="F8" s="100"/>
      <c r="G8" s="101"/>
      <c r="H8" s="102"/>
      <c r="I8" s="67"/>
      <c r="J8" s="60"/>
      <c r="K8" s="44"/>
      <c r="L8" s="43"/>
      <c r="M8" s="45"/>
    </row>
    <row r="9" spans="2:13" ht="18" customHeight="1" x14ac:dyDescent="0.2">
      <c r="B9" s="38"/>
      <c r="C9" s="93"/>
      <c r="D9" s="103" t="s">
        <v>53</v>
      </c>
      <c r="E9" s="104"/>
      <c r="F9" s="105"/>
      <c r="G9" s="106"/>
      <c r="H9" s="107"/>
      <c r="I9" s="67"/>
      <c r="J9" s="60"/>
      <c r="K9" s="44"/>
      <c r="L9" s="43"/>
      <c r="M9" s="45"/>
    </row>
    <row r="10" spans="2:13" ht="18" customHeight="1" thickBot="1" x14ac:dyDescent="0.25">
      <c r="B10" s="38"/>
      <c r="C10" s="68"/>
      <c r="D10" s="108" t="s">
        <v>52</v>
      </c>
      <c r="E10" s="109"/>
      <c r="F10" s="109"/>
      <c r="G10" s="109"/>
      <c r="H10" s="110"/>
      <c r="I10" s="41"/>
      <c r="J10" s="41"/>
      <c r="K10" s="41"/>
      <c r="L10" s="41"/>
      <c r="M10" s="45"/>
    </row>
    <row r="11" spans="2:13" ht="18" customHeight="1" thickBot="1" x14ac:dyDescent="0.25">
      <c r="B11" s="38"/>
      <c r="C11" s="94"/>
      <c r="D11" s="43"/>
      <c r="E11" s="46"/>
      <c r="F11" s="39"/>
      <c r="G11" s="39"/>
      <c r="H11" s="39"/>
      <c r="I11" s="41"/>
      <c r="J11" s="41"/>
      <c r="K11" s="41"/>
      <c r="L11" s="41"/>
      <c r="M11" s="45"/>
    </row>
    <row r="12" spans="2:13" s="51" customFormat="1" ht="48.75" customHeight="1" thickBot="1" x14ac:dyDescent="0.25">
      <c r="B12" s="49"/>
      <c r="C12" s="97" t="s">
        <v>8</v>
      </c>
      <c r="D12" s="56" t="s">
        <v>10</v>
      </c>
      <c r="E12" s="56" t="s">
        <v>9</v>
      </c>
      <c r="F12" s="56" t="s">
        <v>0</v>
      </c>
      <c r="G12" s="56" t="s">
        <v>1</v>
      </c>
      <c r="H12" s="56" t="s">
        <v>4</v>
      </c>
      <c r="I12" s="56" t="s">
        <v>5</v>
      </c>
      <c r="J12" s="56" t="s">
        <v>3</v>
      </c>
      <c r="K12" s="56" t="s">
        <v>2</v>
      </c>
      <c r="L12" s="57" t="s">
        <v>37</v>
      </c>
      <c r="M12" s="50"/>
    </row>
    <row r="13" spans="2:13" ht="29.25" customHeight="1" x14ac:dyDescent="0.2">
      <c r="B13" s="38"/>
      <c r="C13" s="95">
        <v>1</v>
      </c>
      <c r="D13" s="71" t="str">
        <f>IF(E13&gt;0,VLOOKUP(E13,Listas!$B$3:$C$8,2,0)," ")</f>
        <v xml:space="preserve"> </v>
      </c>
      <c r="E13" s="75"/>
      <c r="F13" s="76"/>
      <c r="G13" s="69"/>
      <c r="H13" s="69"/>
      <c r="I13" s="69"/>
      <c r="J13" s="76"/>
      <c r="K13" s="77"/>
      <c r="L13" s="78"/>
      <c r="M13" s="45"/>
    </row>
    <row r="14" spans="2:13" ht="29.25" customHeight="1" x14ac:dyDescent="0.2">
      <c r="B14" s="38"/>
      <c r="C14" s="95">
        <f>+C13+1</f>
        <v>2</v>
      </c>
      <c r="D14" s="72" t="str">
        <f>IF(E14&gt;0,VLOOKUP(E14,Listas!$B$3:$C$8,2,0)," ")</f>
        <v xml:space="preserve"> </v>
      </c>
      <c r="E14" s="75"/>
      <c r="F14" s="79"/>
      <c r="G14" s="70"/>
      <c r="H14" s="70"/>
      <c r="I14" s="70"/>
      <c r="J14" s="79"/>
      <c r="K14" s="80"/>
      <c r="L14" s="81"/>
      <c r="M14" s="45"/>
    </row>
    <row r="15" spans="2:13" ht="29.25" customHeight="1" x14ac:dyDescent="0.2">
      <c r="B15" s="38"/>
      <c r="C15" s="95">
        <v>3</v>
      </c>
      <c r="D15" s="72" t="str">
        <f>IF(E15&gt;0,VLOOKUP(E15,Listas!$B$3:$C$8,2,0)," ")</f>
        <v xml:space="preserve"> </v>
      </c>
      <c r="E15" s="75"/>
      <c r="F15" s="79"/>
      <c r="G15" s="70"/>
      <c r="H15" s="70"/>
      <c r="I15" s="70"/>
      <c r="J15" s="79"/>
      <c r="K15" s="80"/>
      <c r="L15" s="81"/>
      <c r="M15" s="45"/>
    </row>
    <row r="16" spans="2:13" ht="29.25" customHeight="1" x14ac:dyDescent="0.2">
      <c r="B16" s="38"/>
      <c r="C16" s="95">
        <v>3</v>
      </c>
      <c r="D16" s="72" t="str">
        <f>IF(E16&gt;0,VLOOKUP(E16,Listas!$B$3:$C$8,2,0)," ")</f>
        <v xml:space="preserve"> </v>
      </c>
      <c r="E16" s="75"/>
      <c r="F16" s="79"/>
      <c r="G16" s="70"/>
      <c r="H16" s="70"/>
      <c r="I16" s="70"/>
      <c r="J16" s="79"/>
      <c r="K16" s="80"/>
      <c r="L16" s="81"/>
      <c r="M16" s="45"/>
    </row>
    <row r="17" spans="2:13" ht="29.25" customHeight="1" x14ac:dyDescent="0.2">
      <c r="B17" s="38"/>
      <c r="C17" s="95">
        <v>4</v>
      </c>
      <c r="D17" s="72" t="str">
        <f>IF(E17&gt;0,VLOOKUP(E17,Listas!$B$3:$C$8,2,0)," ")</f>
        <v xml:space="preserve"> </v>
      </c>
      <c r="E17" s="75"/>
      <c r="F17" s="79"/>
      <c r="G17" s="70"/>
      <c r="H17" s="70"/>
      <c r="I17" s="70"/>
      <c r="J17" s="79"/>
      <c r="K17" s="80"/>
      <c r="L17" s="81"/>
      <c r="M17" s="45"/>
    </row>
    <row r="18" spans="2:13" ht="29.25" customHeight="1" x14ac:dyDescent="0.2">
      <c r="B18" s="38"/>
      <c r="C18" s="95">
        <v>5</v>
      </c>
      <c r="D18" s="72" t="str">
        <f>IF(E18&gt;0,VLOOKUP(E18,Listas!$B$3:$C$8,2,0)," ")</f>
        <v xml:space="preserve"> </v>
      </c>
      <c r="E18" s="75"/>
      <c r="F18" s="79"/>
      <c r="G18" s="70"/>
      <c r="H18" s="70"/>
      <c r="I18" s="70"/>
      <c r="J18" s="79"/>
      <c r="K18" s="80"/>
      <c r="L18" s="81"/>
      <c r="M18" s="45"/>
    </row>
    <row r="19" spans="2:13" ht="29.25" customHeight="1" x14ac:dyDescent="0.2">
      <c r="B19" s="38"/>
      <c r="C19" s="95">
        <v>6</v>
      </c>
      <c r="D19" s="72" t="str">
        <f>IF(E19&gt;0,VLOOKUP(E19,Listas!$B$3:$C$8,2,0)," ")</f>
        <v xml:space="preserve"> </v>
      </c>
      <c r="E19" s="75"/>
      <c r="F19" s="79"/>
      <c r="G19" s="70"/>
      <c r="H19" s="70"/>
      <c r="I19" s="70"/>
      <c r="J19" s="79"/>
      <c r="K19" s="80"/>
      <c r="L19" s="81"/>
      <c r="M19" s="45"/>
    </row>
    <row r="20" spans="2:13" ht="29.25" customHeight="1" x14ac:dyDescent="0.2">
      <c r="B20" s="38"/>
      <c r="C20" s="95">
        <v>7</v>
      </c>
      <c r="D20" s="72" t="str">
        <f>IF(E20&gt;0,VLOOKUP(E20,Listas!$B$3:$C$8,2,0)," ")</f>
        <v xml:space="preserve"> </v>
      </c>
      <c r="E20" s="75"/>
      <c r="F20" s="79"/>
      <c r="G20" s="70"/>
      <c r="H20" s="70"/>
      <c r="I20" s="70"/>
      <c r="J20" s="79"/>
      <c r="K20" s="80"/>
      <c r="L20" s="81"/>
      <c r="M20" s="45"/>
    </row>
    <row r="21" spans="2:13" ht="29.25" customHeight="1" x14ac:dyDescent="0.2">
      <c r="B21" s="38"/>
      <c r="C21" s="95">
        <v>8</v>
      </c>
      <c r="D21" s="72" t="str">
        <f>IF(E21&gt;0,VLOOKUP(E21,Listas!$B$3:$C$8,2,0)," ")</f>
        <v xml:space="preserve"> </v>
      </c>
      <c r="E21" s="75"/>
      <c r="F21" s="79"/>
      <c r="G21" s="70"/>
      <c r="H21" s="70"/>
      <c r="I21" s="70"/>
      <c r="J21" s="79"/>
      <c r="K21" s="80"/>
      <c r="L21" s="81"/>
      <c r="M21" s="45"/>
    </row>
    <row r="22" spans="2:13" ht="29.25" customHeight="1" x14ac:dyDescent="0.2">
      <c r="B22" s="38"/>
      <c r="C22" s="95">
        <v>9</v>
      </c>
      <c r="D22" s="72" t="str">
        <f>IF(E22&gt;0,VLOOKUP(E22,Listas!$B$3:$C$8,2,0)," ")</f>
        <v xml:space="preserve"> </v>
      </c>
      <c r="E22" s="75"/>
      <c r="F22" s="79"/>
      <c r="G22" s="70"/>
      <c r="H22" s="70"/>
      <c r="I22" s="70"/>
      <c r="J22" s="79"/>
      <c r="K22" s="80"/>
      <c r="L22" s="81"/>
      <c r="M22" s="45"/>
    </row>
    <row r="23" spans="2:13" ht="29.25" customHeight="1" x14ac:dyDescent="0.2">
      <c r="B23" s="38"/>
      <c r="C23" s="95">
        <v>10</v>
      </c>
      <c r="D23" s="72" t="str">
        <f>IF(E23&gt;0,VLOOKUP(E23,Listas!$B$3:$C$8,2,0)," ")</f>
        <v xml:space="preserve"> </v>
      </c>
      <c r="E23" s="75"/>
      <c r="F23" s="79"/>
      <c r="G23" s="70"/>
      <c r="H23" s="70"/>
      <c r="I23" s="70"/>
      <c r="J23" s="79"/>
      <c r="K23" s="80"/>
      <c r="L23" s="81"/>
      <c r="M23" s="45"/>
    </row>
    <row r="24" spans="2:13" ht="29.25" customHeight="1" thickBot="1" x14ac:dyDescent="0.25">
      <c r="B24" s="38"/>
      <c r="C24" s="96">
        <v>11</v>
      </c>
      <c r="D24" s="73" t="str">
        <f>IF(E24&gt;0,VLOOKUP(E24,Listas!$B$3:$C$8,2,0)," ")</f>
        <v xml:space="preserve"> </v>
      </c>
      <c r="E24" s="82"/>
      <c r="F24" s="83"/>
      <c r="G24" s="82"/>
      <c r="H24" s="82"/>
      <c r="I24" s="82"/>
      <c r="J24" s="83"/>
      <c r="K24" s="84"/>
      <c r="L24" s="85"/>
      <c r="M24" s="45"/>
    </row>
    <row r="25" spans="2:13" ht="36" customHeight="1" thickBot="1" x14ac:dyDescent="0.25">
      <c r="B25" s="38"/>
      <c r="C25" s="68"/>
      <c r="D25" s="177"/>
      <c r="E25" s="177"/>
      <c r="F25" s="39"/>
      <c r="G25" s="39"/>
      <c r="H25" s="39"/>
      <c r="I25" s="39"/>
      <c r="J25" s="39"/>
      <c r="K25" s="88" t="s">
        <v>11</v>
      </c>
      <c r="L25" s="89">
        <f>SUM(L13:L24)</f>
        <v>0</v>
      </c>
      <c r="M25" s="45"/>
    </row>
    <row r="26" spans="2:13" ht="24.95" customHeight="1" x14ac:dyDescent="0.2">
      <c r="B26" s="38"/>
      <c r="C26" s="68"/>
      <c r="D26" s="68"/>
      <c r="E26" s="68"/>
      <c r="F26" s="39"/>
      <c r="G26" s="39"/>
      <c r="H26" s="39"/>
      <c r="I26" s="39"/>
      <c r="J26" s="39"/>
      <c r="K26" s="39"/>
      <c r="L26" s="39"/>
      <c r="M26" s="45"/>
    </row>
    <row r="27" spans="2:13" ht="24.95" customHeight="1" x14ac:dyDescent="0.2">
      <c r="B27" s="38"/>
      <c r="C27" s="68"/>
      <c r="D27" s="39"/>
      <c r="E27" s="39"/>
      <c r="F27" s="43"/>
      <c r="G27" s="39"/>
      <c r="H27" s="39"/>
      <c r="I27" s="52"/>
      <c r="J27" s="52"/>
      <c r="K27" s="39"/>
      <c r="L27" s="39"/>
      <c r="M27" s="45"/>
    </row>
    <row r="28" spans="2:13" ht="19.5" customHeight="1" x14ac:dyDescent="0.2">
      <c r="B28" s="38"/>
      <c r="C28" s="68"/>
      <c r="D28" s="178" t="str">
        <f>+'Resumen Rendición de Gastos'!$B$43</f>
        <v xml:space="preserve"> </v>
      </c>
      <c r="E28" s="178"/>
      <c r="F28" s="39"/>
      <c r="G28" s="181" t="str">
        <f>+'Resumen Rendición de Gastos'!$E$43</f>
        <v>Nombre y Firma
Representante Institucional</v>
      </c>
      <c r="H28" s="53"/>
      <c r="I28" s="178" t="str">
        <f>+'Resumen Rendición de Gastos'!$C$48</f>
        <v xml:space="preserve"> </v>
      </c>
      <c r="J28" s="178"/>
      <c r="K28" s="39"/>
      <c r="L28" s="39"/>
      <c r="M28" s="111"/>
    </row>
    <row r="29" spans="2:13" ht="19.5" customHeight="1" x14ac:dyDescent="0.2">
      <c r="B29" s="38"/>
      <c r="C29" s="68"/>
      <c r="D29" s="179" t="str">
        <f>+'Resumen Rendición de Gastos'!B44</f>
        <v>Coordinador(a) Responsable</v>
      </c>
      <c r="E29" s="179"/>
      <c r="F29" s="39"/>
      <c r="G29" s="182"/>
      <c r="H29" s="53"/>
      <c r="I29" s="180" t="s">
        <v>43</v>
      </c>
      <c r="J29" s="180"/>
      <c r="K29" s="39"/>
      <c r="L29" s="39"/>
      <c r="M29" s="111"/>
    </row>
    <row r="30" spans="2:13" ht="18" customHeight="1" thickBot="1" x14ac:dyDescent="0.25">
      <c r="B30" s="54"/>
      <c r="C30" s="94"/>
      <c r="D30" s="48"/>
      <c r="E30" s="48"/>
      <c r="F30" s="48"/>
      <c r="G30" s="48"/>
      <c r="H30" s="48"/>
      <c r="I30" s="48"/>
      <c r="J30" s="48"/>
      <c r="K30" s="48"/>
      <c r="L30" s="48"/>
      <c r="M30" s="55"/>
    </row>
    <row r="31" spans="2:13" ht="10.5" customHeight="1" x14ac:dyDescent="0.2"/>
  </sheetData>
  <sheetProtection insertRows="0" deleteRows="0" sort="0"/>
  <autoFilter ref="A12:M12"/>
  <mergeCells count="12">
    <mergeCell ref="G5:H5"/>
    <mergeCell ref="G6:H6"/>
    <mergeCell ref="J6:L6"/>
    <mergeCell ref="J4:K4"/>
    <mergeCell ref="J5:K5"/>
    <mergeCell ref="I4:I5"/>
    <mergeCell ref="D25:E25"/>
    <mergeCell ref="D28:E28"/>
    <mergeCell ref="D29:E29"/>
    <mergeCell ref="I29:J29"/>
    <mergeCell ref="I28:J28"/>
    <mergeCell ref="G28:G29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Rendición de Gastos</vt:lpstr>
      <vt:lpstr>Detalle Gastos</vt:lpstr>
      <vt:lpstr>'Detalle Gastos'!Área_de_impresión</vt:lpstr>
      <vt:lpstr>'Resumen Rendición de Gastos'!Área_de_impresión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2017-12-15T17:33:08Z</cp:lastPrinted>
  <dcterms:created xsi:type="dcterms:W3CDTF">2001-04-26T16:13:16Z</dcterms:created>
  <dcterms:modified xsi:type="dcterms:W3CDTF">2017-12-15T19:05:36Z</dcterms:modified>
</cp:coreProperties>
</file>