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N:\1. CONCURSOS\6. VI Fondequip Mediano 2017\FORMULARIOS\"/>
    </mc:Choice>
  </mc:AlternateContent>
  <bookViews>
    <workbookView xWindow="-15" yWindow="6090" windowWidth="15480" windowHeight="5775" tabRatio="938" firstSheet="2" activeTab="2"/>
  </bookViews>
  <sheets>
    <sheet name="Listas" sheetId="56" state="hidden" r:id="rId1"/>
    <sheet name="Lista Proyectos" sheetId="55" state="hidden" r:id="rId2"/>
    <sheet name="Resumen Declaración Aportes" sheetId="26" r:id="rId3"/>
    <sheet name="Detalle Aportes" sheetId="53" r:id="rId4"/>
  </sheets>
  <definedNames>
    <definedName name="_xlnm._FilterDatabase" localSheetId="1" hidden="1">'Lista Proyectos'!$A$1:$N$32</definedName>
    <definedName name="_xlnm.Print_Area" localSheetId="3">'Detalle Aportes'!$A$1:$O$30</definedName>
    <definedName name="_xlnm.Print_Area" localSheetId="2">'Resumen Declaración Aportes'!$A$1:$H$53</definedName>
    <definedName name="Personal">#REF!</definedName>
    <definedName name="_xlnm.Print_Titles" localSheetId="3">'Detalle Aportes'!$1:$13</definedName>
    <definedName name="Viajes">#REF!</definedName>
  </definedNames>
  <calcPr calcId="162913"/>
</workbook>
</file>

<file path=xl/calcChain.xml><?xml version="1.0" encoding="utf-8"?>
<calcChain xmlns="http://schemas.openxmlformats.org/spreadsheetml/2006/main">
  <c r="C15" i="26" l="1"/>
  <c r="L5" i="53"/>
  <c r="L4" i="53"/>
  <c r="J6" i="53"/>
  <c r="J3" i="53"/>
  <c r="G4" i="53"/>
  <c r="G3" i="53"/>
  <c r="G36" i="26" l="1"/>
  <c r="F36" i="26"/>
  <c r="D51" i="26"/>
  <c r="B47" i="26"/>
  <c r="C21" i="26"/>
  <c r="C19" i="26"/>
  <c r="G17" i="26"/>
  <c r="G15" i="26"/>
  <c r="G11" i="26"/>
  <c r="C13" i="26"/>
  <c r="G6" i="53" s="1"/>
  <c r="C11" i="26"/>
  <c r="G5" i="53" s="1"/>
  <c r="D16" i="53" l="1"/>
  <c r="H28" i="53"/>
  <c r="D15" i="53"/>
  <c r="D17" i="53"/>
  <c r="D29" i="53" l="1"/>
  <c r="G35" i="26"/>
  <c r="G34" i="26"/>
  <c r="G33" i="26"/>
  <c r="G32" i="26"/>
  <c r="G30" i="26"/>
  <c r="G29" i="26"/>
  <c r="G28" i="26"/>
  <c r="F29" i="26"/>
  <c r="F30" i="26"/>
  <c r="F31" i="26"/>
  <c r="F32" i="26"/>
  <c r="F33" i="26"/>
  <c r="F34" i="26"/>
  <c r="F35" i="26"/>
  <c r="F28" i="26"/>
  <c r="G31" i="26"/>
  <c r="K28" i="53" l="1"/>
  <c r="G37" i="26"/>
  <c r="G39" i="26" s="1"/>
  <c r="G40" i="26" l="1"/>
  <c r="D19" i="53"/>
  <c r="D18" i="53"/>
  <c r="D28" i="53"/>
  <c r="D14" i="53"/>
  <c r="D20" i="53"/>
  <c r="D21" i="53"/>
  <c r="D22" i="53"/>
  <c r="D23" i="53"/>
  <c r="G3" i="26"/>
  <c r="L2" i="53" s="1"/>
  <c r="L24" i="53"/>
  <c r="F37" i="26" l="1"/>
  <c r="F39" i="26" s="1"/>
  <c r="F40" i="26" l="1"/>
</calcChain>
</file>

<file path=xl/comments1.xml><?xml version="1.0" encoding="utf-8"?>
<comments xmlns="http://schemas.openxmlformats.org/spreadsheetml/2006/main">
  <authors>
    <author>Roxany Barahona Ligueno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NO LLENAR, SE AUTOCOMPLETA AL INGRESAR EL SUB-ITEM</t>
        </r>
      </text>
    </comment>
  </commentList>
</comments>
</file>

<file path=xl/sharedStrings.xml><?xml version="1.0" encoding="utf-8"?>
<sst xmlns="http://schemas.openxmlformats.org/spreadsheetml/2006/main" count="370" uniqueCount="279">
  <si>
    <t>RUT Beneficiario o Proveedor</t>
  </si>
  <si>
    <t>Nombre Beneficiario o Proveedor</t>
  </si>
  <si>
    <t xml:space="preserve">Fecha Documento </t>
  </si>
  <si>
    <t>Nº Documento</t>
  </si>
  <si>
    <t>Detalle del Gasto</t>
  </si>
  <si>
    <t xml:space="preserve">Tipo de Documento </t>
  </si>
  <si>
    <t xml:space="preserve">ITEM DE GASTO </t>
  </si>
  <si>
    <t>SUBITEM DE GASTO</t>
  </si>
  <si>
    <t>N° Correlativo</t>
  </si>
  <si>
    <t>Subítem de Gasto</t>
  </si>
  <si>
    <t>Ítem de Gasto</t>
  </si>
  <si>
    <t xml:space="preserve">TOTAL </t>
  </si>
  <si>
    <t>Código Proyecto</t>
  </si>
  <si>
    <t>INSTITUCIÓN</t>
  </si>
  <si>
    <t>Título_Proyecto</t>
  </si>
  <si>
    <t>Equipo</t>
  </si>
  <si>
    <t>Monto Asignado
CONICYT</t>
  </si>
  <si>
    <t>Res. Convenio</t>
  </si>
  <si>
    <t>Fecha Res.</t>
  </si>
  <si>
    <t>Fecha de Término del Proyecto</t>
  </si>
  <si>
    <t>Universidad</t>
  </si>
  <si>
    <t>REX CONVENIO</t>
  </si>
  <si>
    <t>FECHA INICIO</t>
  </si>
  <si>
    <t>FECHA TÉRMINO</t>
  </si>
  <si>
    <t>EQUIPAMIENTO</t>
  </si>
  <si>
    <t xml:space="preserve">A.1 Equipo principal </t>
  </si>
  <si>
    <t>A.2. Accesorios</t>
  </si>
  <si>
    <t>A.- EQUIPAMIENTO</t>
  </si>
  <si>
    <t>B.- TRASLADOS E INSTALACION</t>
  </si>
  <si>
    <t>B.1. Traslados y Seguros de traslado + Desaduanaje + IVA</t>
  </si>
  <si>
    <t>B.2. Adecuación de infraestructura y/o habilitación de espacios</t>
  </si>
  <si>
    <t>B.3. Instalación y Puesta en Marcha</t>
  </si>
  <si>
    <t>B.4. Mantención, Garantías y Seguros</t>
  </si>
  <si>
    <t>OPERACIÓN</t>
  </si>
  <si>
    <t>C.- OPERACIÓN</t>
  </si>
  <si>
    <t>C.1. Capacitación</t>
  </si>
  <si>
    <t>C.2. Gastos de Operación y Administración</t>
  </si>
  <si>
    <t>TRASLADOS E INSTALACION</t>
  </si>
  <si>
    <t>Equipamiento</t>
  </si>
  <si>
    <t>Traslados e Instalacion</t>
  </si>
  <si>
    <t>Operación</t>
  </si>
  <si>
    <t>NOMBRE EQUIPO</t>
  </si>
  <si>
    <t>INSTITUCIÓN:</t>
  </si>
  <si>
    <t xml:space="preserve">FECHA: </t>
  </si>
  <si>
    <t>TÍTULO PROYECTO</t>
  </si>
  <si>
    <t>FECHA</t>
  </si>
  <si>
    <t>Coordinador(a) FONDEQUIP</t>
  </si>
  <si>
    <t>Factura</t>
  </si>
  <si>
    <t>Invoice</t>
  </si>
  <si>
    <t>Tipo</t>
  </si>
  <si>
    <t>Pecuniario</t>
  </si>
  <si>
    <t>No Pecuniario</t>
  </si>
  <si>
    <t>TOTAL RENDIDO/DECLARADO</t>
  </si>
  <si>
    <t>TOTAL COMPROMETIDO</t>
  </si>
  <si>
    <t>Aporte Pecuniario</t>
  </si>
  <si>
    <t>Aporte No Pecuniario</t>
  </si>
  <si>
    <t>CÓDIGO PROYECTO</t>
  </si>
  <si>
    <t>Instrucciones:</t>
  </si>
  <si>
    <t>Boleta de Compraventa</t>
  </si>
  <si>
    <t>Formulario de Aduana</t>
  </si>
  <si>
    <t>Monto Declarado
/Rendido</t>
  </si>
  <si>
    <t xml:space="preserve">1.- </t>
  </si>
  <si>
    <r>
      <t xml:space="preserve">Elegir de la lista desplegable el </t>
    </r>
    <r>
      <rPr>
        <b/>
        <sz val="10"/>
        <rFont val="Calibri"/>
        <family val="2"/>
        <scheme val="minor"/>
      </rPr>
      <t>Código del Proyecto</t>
    </r>
    <r>
      <rPr>
        <sz val="10"/>
        <rFont val="Calibri"/>
        <family val="2"/>
        <scheme val="minor"/>
      </rPr>
      <t>, se autocompletarán  los campos de información de éste.</t>
    </r>
  </si>
  <si>
    <t xml:space="preserve">2.- </t>
  </si>
  <si>
    <t>1.- Los Datos del Proyecto se llenan automáticamente con los datos de la hoja Resumen.-</t>
  </si>
  <si>
    <t>2.- Llenar todos los campos, salvo la celda "Item de Gasto", la cual se autocompletará al elegir el Sub-ítem correspondiente de la lista desplegable.-</t>
  </si>
  <si>
    <t>3.- Insertar cuántas filas requiera, copiando la fila anterior.-</t>
  </si>
  <si>
    <t>Certificado</t>
  </si>
  <si>
    <t>Nombre y Firma
Representante Institucional</t>
  </si>
  <si>
    <t>(1) El Aporte Pecuniario se rinde con los documentos de respaldo correspondientes.</t>
  </si>
  <si>
    <t>(2) El Aporte No Pecuniario se debe respaldar a través de un certificado firmado por el Representante Legal / Institucional donde se detallen los aportes y su valorización (memoria de cálculo).</t>
  </si>
  <si>
    <t>SALDO POR RENDIR/DECLARAR</t>
  </si>
  <si>
    <t>PORCENTAJE POR RENDIR/DECLARAR</t>
  </si>
  <si>
    <t>Boleta de Honorarios</t>
  </si>
  <si>
    <t>Cartola Bancaria</t>
  </si>
  <si>
    <t>Coordinador(a) Responsable</t>
  </si>
  <si>
    <t>PROGRAMA CONICYT</t>
  </si>
  <si>
    <t>FONDEQUIP</t>
  </si>
  <si>
    <t>RUT</t>
  </si>
  <si>
    <t>FACULTAD</t>
  </si>
  <si>
    <t>ETAPA/CONCURSO</t>
  </si>
  <si>
    <t>VI CONCURSO 2017</t>
  </si>
  <si>
    <t>Desde (dd/mm/aaaa)</t>
  </si>
  <si>
    <t>Hasta (dd/mm/aaaa)</t>
  </si>
  <si>
    <t>N° RENDICIÓN</t>
  </si>
  <si>
    <t>PERIODO RENDICÓN</t>
  </si>
  <si>
    <t>FORMULARIO RENDICIÓN DE APORTES INSTITUCIONALES</t>
  </si>
  <si>
    <t>EQM170012</t>
  </si>
  <si>
    <t>Enrique Arriaza Ardiles</t>
  </si>
  <si>
    <t>Fortalecimiento e Incremento de la calidad de la investigación tanto intra como interinstitucional en la Región de Valparaíso, en actividad física, desde la perspectiva de la evaluación y el análisis de la capacidad cardiorrespiratoria.</t>
  </si>
  <si>
    <t>SISTEMA DE ERGOESPIROMETRIA INSTRUMENTADA</t>
  </si>
  <si>
    <t>EQM170023</t>
  </si>
  <si>
    <t xml:space="preserve">Claudia Mardones </t>
  </si>
  <si>
    <t>Adquisición de un sistema UHPLC-HR-QTOF-MS para técnicas metabolómicas y proteómicas dirigido a investigaciones interdisciplinarias en caracterización de bioactivos y biomarcadores, con énfasis en el diagnóstico de enfermedades crónicas no transmisibles.</t>
  </si>
  <si>
    <t>HR-QqTOF-MS</t>
  </si>
  <si>
    <t>EQM170024</t>
  </si>
  <si>
    <t xml:space="preserve">Francisco Meza </t>
  </si>
  <si>
    <t>Fortalecimiento de la actividad multidisciplinaria a través de la implementación de una unidad de experimentación de impactos del cambio climático para la adaptación de agricultura y recursos hídricos.</t>
  </si>
  <si>
    <t>Large scale lysimeter 1 y 2</t>
  </si>
  <si>
    <t>EQM170027</t>
  </si>
  <si>
    <t xml:space="preserve">Oliver Schmachtenberg </t>
  </si>
  <si>
    <t>Renovación de Microscopio Electrónico de Transmisión, para asegurar la continuación de la investigación ultraestructural en la Universidad y Región de Valparaíso.</t>
  </si>
  <si>
    <t>Microscopio Electrónico de Transmisión (MET)</t>
  </si>
  <si>
    <t>EQM170041</t>
  </si>
  <si>
    <t>Javier Ruiz del Solar San Martín</t>
  </si>
  <si>
    <t>Sistema de Cómputo para Deep Learning basado en Cluster NVIDIA DGX-1.</t>
  </si>
  <si>
    <t>Cluster NVDIA Deep Learning</t>
  </si>
  <si>
    <t>EQM170052</t>
  </si>
  <si>
    <t>Francisco Salinas Sanhueza</t>
  </si>
  <si>
    <t>Adquisición de un sistema de control automatizado de biorreactores “Biostat B”, para realizar investigación orientada a la industria de alimentos nacional en la Universidad de Santiago de Chile.</t>
  </si>
  <si>
    <t>Biostat B</t>
  </si>
  <si>
    <t>EQM170054</t>
  </si>
  <si>
    <t>Carlos  Restrepo Patiño</t>
  </si>
  <si>
    <t>Sistema integrado para pruebas de pilas de combustible de membrana polimérica: Modelado, caracterización, y monitorización de sus principales variables para ensayar nuevos materiales, piezas diseñadas o la interacción con convertidores de potencia.</t>
  </si>
  <si>
    <t>Fuel Cell Test Station</t>
  </si>
  <si>
    <t>EQM170060</t>
  </si>
  <si>
    <t xml:space="preserve">Cristian Mattar </t>
  </si>
  <si>
    <t>Vehículo Aéreo no Tripulado implementado con sensores multiespectrales para el monitoreo de los recursos naturales en la Patagonia.</t>
  </si>
  <si>
    <t xml:space="preserve">UAV </t>
  </si>
  <si>
    <t>EQM170065</t>
  </si>
  <si>
    <t>Cristian Cifuentes Salazar</t>
  </si>
  <si>
    <t>Extensión de las capacidades del Canal de Ensayos Hidrodinámicos UACh mediante la implementación de un sistema de generación de oleaje irregular.</t>
  </si>
  <si>
    <t>Generador de oleaje irregular</t>
  </si>
  <si>
    <t>EQM170074</t>
  </si>
  <si>
    <t>Guillermo Schmeda Hirschmann</t>
  </si>
  <si>
    <t>Espectrómetro de Resonancia Magnética Nuclear de 500 MHz para potenciar investigaciones interdisciplinarias en química orgánica, caracterización de compuestos bioactivos y metabolómica en Chile y la Región del Maule.</t>
  </si>
  <si>
    <t>RMN 500 MHz</t>
  </si>
  <si>
    <t>EQM170075</t>
  </si>
  <si>
    <t>Rodrigo Garcia Alvarado</t>
  </si>
  <si>
    <t>Robot para Construcción Impresa con Hormigones, Polímeros y Bio-materiales.</t>
  </si>
  <si>
    <t>Robot</t>
  </si>
  <si>
    <t>EQM170077</t>
  </si>
  <si>
    <t xml:space="preserve">Serguei Alejandro Martín </t>
  </si>
  <si>
    <t>Fortalecimiento de las capacidades analíticas para el desarrollo de biomateriales y biocombustibles en las regiones del  Bío-Bío y la Araucanía, a través de un Micropirolizador y ATD acoplados a un GC/MS.</t>
  </si>
  <si>
    <t xml:space="preserve">GC/MS </t>
  </si>
  <si>
    <t>EQM170087</t>
  </si>
  <si>
    <t>SAMUEL HEVIA ZAMORA</t>
  </si>
  <si>
    <t>Fortalecimiento de una plataforma centralizada de equipamiento del Centro de Investigación de Nanotecnología y Materiales Avanzados UC a través de la adquisición de un XPS.</t>
  </si>
  <si>
    <t>XPS</t>
  </si>
  <si>
    <t>EQM170092</t>
  </si>
  <si>
    <t>Omar Porras Espinoza</t>
  </si>
  <si>
    <t>Desarrollo de un core facility para el análisis de alimentos basado en la incorporación de fenómenos fisiológicos, como la digestión y la fermentación, con la tecnología TWINSHIME®.</t>
  </si>
  <si>
    <t>SHIME</t>
  </si>
  <si>
    <t>EQM170098</t>
  </si>
  <si>
    <t>Maria González Burgos</t>
  </si>
  <si>
    <t>Implementación de un sistema de captura por microdisección láser para uso en experimentación y biomedicina.</t>
  </si>
  <si>
    <t xml:space="preserve">Laser Capture Microdisection </t>
  </si>
  <si>
    <t>EQM170101</t>
  </si>
  <si>
    <t>J. Daniel Carpio Paniagua</t>
  </si>
  <si>
    <t>Sistema de Ultramicrotomía para Microscopia Electrónica de Transmisión, Barrido y Microanálisis para Ciencias Biólogicas, de Materiales, Sociales y Antropológicas.</t>
  </si>
  <si>
    <t>Sistema de ultramicrotomía</t>
  </si>
  <si>
    <t>EQM170103</t>
  </si>
  <si>
    <t xml:space="preserve">Claudia Cannatelli </t>
  </si>
  <si>
    <t>Lab-RAM: un laboratorio micro-Raman transdisciplinario para el estudio de fluidos, vidrios y materiales a micro-escala.</t>
  </si>
  <si>
    <t>MICRORAMAN SPECTROMETER</t>
  </si>
  <si>
    <t>EQM170111</t>
  </si>
  <si>
    <t xml:space="preserve">Marcelo kogan </t>
  </si>
  <si>
    <t>Fortalecimiento del área de Microscopia Electrónica para la caracterización topográfica, tamaño y análisis elemental de nanomateriales enfocado  al desarrollo de la nanobiotecnología.</t>
  </si>
  <si>
    <t>Accesorio Energy Dispersive Spectroscopy</t>
  </si>
  <si>
    <t>EQM170115</t>
  </si>
  <si>
    <t>Manuel  Castillo  Silva</t>
  </si>
  <si>
    <t>SISTEMA REMOLCADO PARA EL MONITOREO OCEANOGRÁFICO DE ZONAS COSTERAS: BAHIAS, ESTUARIOS Y FIORDOS.</t>
  </si>
  <si>
    <t>MINIBAT</t>
  </si>
  <si>
    <t>EQM170120</t>
  </si>
  <si>
    <t>Denis Fuentealba Patiño</t>
  </si>
  <si>
    <t>ITC: Una Herramienta Versátil Para Medir Afinidad a Proteínas y otras Macromoléculas en Química Medicinal, Supramolecular, Fisicoquímica y Biología Molecular.</t>
  </si>
  <si>
    <t>ITC (Titulación isotérmica de calorimetría)</t>
  </si>
  <si>
    <t>EQM170124</t>
  </si>
  <si>
    <t>Daniel González Acuña</t>
  </si>
  <si>
    <t>Desde células hasta organismos parásitos: Adquisición de un microscopio electrónico de barrido para fortalecer la investigación en Ciencias Veterinarias.</t>
  </si>
  <si>
    <t>SU 1000 FlexSEM</t>
  </si>
  <si>
    <t>EQM170141</t>
  </si>
  <si>
    <t>Pablo Richter Duk</t>
  </si>
  <si>
    <t>Fortalecimiento de la interdisciplinariedad en investigaciones de trazabilidad y especiación de elementos traza usando UHPLC-ICP- MS para el estudio de procesos químicos en Cc. de los Alimentos, Química Analítica y Ambiental, Cc.de la tierra y Minería.</t>
  </si>
  <si>
    <t>Cromatógrafo Líquido de ultra alta resolución acoplado a un equipo de Espectrometría de Masas con Plasma Acoplado Inductivamente</t>
  </si>
  <si>
    <t>EQM170156</t>
  </si>
  <si>
    <t>Sheila Lascano Farak</t>
  </si>
  <si>
    <t>Fortalecimiento de las redes de cooperación interdisciplinaria en áreas de ingeniería y ciencias a través de la adquisición de un equipo de Spark Plasma Sintering (SPS).</t>
  </si>
  <si>
    <t>Spark Plasma Sintering</t>
  </si>
  <si>
    <t>EQM170161</t>
  </si>
  <si>
    <t>Juan Agüero Vásquez</t>
  </si>
  <si>
    <t>Modelamiento de canal de banda ancha para redes 802.11p.</t>
  </si>
  <si>
    <t>Analizador de Espectro de la Serie EXA-B a 7 GHz</t>
  </si>
  <si>
    <t>EQM170171</t>
  </si>
  <si>
    <t>Milko Jorquera Tapia</t>
  </si>
  <si>
    <t>Adquisición de un secuenciador Sanger para la bioprospección de organismos de ambientes extremos de Chile.</t>
  </si>
  <si>
    <t>Genetic Analyzer</t>
  </si>
  <si>
    <t>EQM170172</t>
  </si>
  <si>
    <t>Nelson Barrera Rojas</t>
  </si>
  <si>
    <t>Centro de espectrometría de masas de alta resolución en omics y complejos intactos.</t>
  </si>
  <si>
    <t>Sistema LC-MS Compact</t>
  </si>
  <si>
    <t>EQM170178</t>
  </si>
  <si>
    <t>Marcelo Gutiérrez Astete</t>
  </si>
  <si>
    <t>Sistema de observación de fitoplancton in situ con transmisión de registros en tiempo real: herramienta cuantitativa para la detección temprana de floraciones algales nocivas (FAN) en fiordos Patagónicos.</t>
  </si>
  <si>
    <t>Imaging FlowCytobot (IFCB)</t>
  </si>
  <si>
    <t>EQM170188</t>
  </si>
  <si>
    <t>Veronica Eisner Sagues</t>
  </si>
  <si>
    <t>Microscopio confocal de última generación: alta resolución espacial y temporal.</t>
  </si>
  <si>
    <t>Microscopio Confocal</t>
  </si>
  <si>
    <t>EQM170194</t>
  </si>
  <si>
    <t>Michael Seeger Pfeiffer</t>
  </si>
  <si>
    <t>Adquisición de un biorreactor multiple de 3 y 7 L para la producción de biomasa y compuestos de interés biotecnológico.</t>
  </si>
  <si>
    <t>Sistema de Biorreactor Multiple de 3 y 7 L</t>
  </si>
  <si>
    <t>EQM170214</t>
  </si>
  <si>
    <t>Jose  Gallardo  Matus</t>
  </si>
  <si>
    <t>OCEANO: PLATAFORMA DE ALTO DESEMPEÑO COMPUTACIONAL PARA LA INVESTIGACIÓN Y SOSTENIBILIDAD DE LOS ECOSISTEMAS ACUATICOS Y SUS RECURSOS.</t>
  </si>
  <si>
    <t>Cluster HPC</t>
  </si>
  <si>
    <t>EQM170220</t>
  </si>
  <si>
    <t>Claudio Garcia Herrera</t>
  </si>
  <si>
    <t>Adquisición de un naoindentador para la caracterización del comportamiento nanomecánico de materiales.</t>
  </si>
  <si>
    <t>Nanoindentador</t>
  </si>
  <si>
    <t>Facultad</t>
  </si>
  <si>
    <t>70.754.700-6</t>
  </si>
  <si>
    <t>UNIVERSIDAD DE PLAYA ANCHA DE CIENCIAS DE LA EDUCACION</t>
  </si>
  <si>
    <t>FACULTAD DE EDUCACION FISICA</t>
  </si>
  <si>
    <t>Álvaro González</t>
  </si>
  <si>
    <t>81.494.400-K</t>
  </si>
  <si>
    <t>UNIVERSIDAD DE CONCEPCION</t>
  </si>
  <si>
    <t>FACULTAD DE FARMACIA</t>
  </si>
  <si>
    <t>81.698.900-0</t>
  </si>
  <si>
    <t>PONTIFICIA UNIVERSIDAD CATOLICA DE CHILE</t>
  </si>
  <si>
    <t>FACULTAD DE AGRONOMIA E INGENIERIA FORESTAL</t>
  </si>
  <si>
    <t>Pamela Escobar</t>
  </si>
  <si>
    <t>60.921.000-1</t>
  </si>
  <si>
    <t>UNIVERSIDAD DE VALPARAISO</t>
  </si>
  <si>
    <t>FACULTAD DE CIENCIAS</t>
  </si>
  <si>
    <t>60.910.000-1</t>
  </si>
  <si>
    <t>UNIVERSIDAD DE CHILE</t>
  </si>
  <si>
    <t>FACULTAD DE CIENCIAS FISICAS Y MATEMATICAS</t>
  </si>
  <si>
    <t>Roxany Barahona</t>
  </si>
  <si>
    <t>60.911.000-7</t>
  </si>
  <si>
    <t>UNIVERSIDAD DE SANTIAGO DE CHILE</t>
  </si>
  <si>
    <t>CENTRO DE ESTUDIOS DE CIENCIA Y TECNOLOGIA DE ALIMENTOS</t>
  </si>
  <si>
    <t>70.885.500-6</t>
  </si>
  <si>
    <t>UNIVERSIDAD DE TALCA</t>
  </si>
  <si>
    <t>DIRECCION DE INVESTIGACION</t>
  </si>
  <si>
    <t>61.980.520-8</t>
  </si>
  <si>
    <t>UNIVERSIDAD DE AYSEN</t>
  </si>
  <si>
    <t>81.380.500-6</t>
  </si>
  <si>
    <t>UNIVERSIDAD AUSTRAL DE CHILE</t>
  </si>
  <si>
    <t>FACULTAD DE CIENCIAS DE LA INGENIERIA</t>
  </si>
  <si>
    <t>INSTITUTO DE QUIMICA DE RECURSOS NATURALES</t>
  </si>
  <si>
    <t>60.911.006-6</t>
  </si>
  <si>
    <t>UNIVERSIDAD DEL BIO-BIO</t>
  </si>
  <si>
    <t>DITTES</t>
  </si>
  <si>
    <t>FACULTAD DE INGENIERIA</t>
  </si>
  <si>
    <t>FACULTAD DE FISICA</t>
  </si>
  <si>
    <t>INSTITUTO DE NUTRICION Y TECNOLOGIA DE LOS ALIMENTOS</t>
  </si>
  <si>
    <t>FACULTAD DE MEDICINA</t>
  </si>
  <si>
    <t>VICERRECTORIA ACADEMICA</t>
  </si>
  <si>
    <t>FACULTAD DE CIENCIAS QUIMICAS Y FARMACEUTICA</t>
  </si>
  <si>
    <t>FACULTAD DE CIENCIAS DEL MAR Y RECURSOS NATURALES</t>
  </si>
  <si>
    <t>FACULTAD DE QUIMICA</t>
  </si>
  <si>
    <t>FACULTAD DE CIENCIAS VETERINARIAS</t>
  </si>
  <si>
    <t>81.668.700-4</t>
  </si>
  <si>
    <t>UNIVERSIDAD TECNICA FEDERICO SANTA MARIA</t>
  </si>
  <si>
    <t>DEPARTAMENTO DE MECANICA</t>
  </si>
  <si>
    <t>DEPARTAMENTO DE ELECTRONICA</t>
  </si>
  <si>
    <t>87.912.900-1</t>
  </si>
  <si>
    <t>UNIVERSIDAD DE LA FRONTERA</t>
  </si>
  <si>
    <t>NUCLEO DE DESARROLLO CIENTIFICO Y TECNOLOGICO</t>
  </si>
  <si>
    <t>FACULTAD DE CIENCIAS BIOLOGICAS</t>
  </si>
  <si>
    <t>CENTRO DE INVESTIGACION OCEANOGRAFICA EN EL PACIFICO SUR-ORIENTAL</t>
  </si>
  <si>
    <t>CENTRO DE BIOTECNOLOGIA DR. DANIEL ALKALAY LOWITT</t>
  </si>
  <si>
    <t>81.669.200-8</t>
  </si>
  <si>
    <t>PONTIFICIA UNIVERSIDAD CATOLICA DE VALPARAISO</t>
  </si>
  <si>
    <t>FAC.DE CIENCIAS DEL MAR Y GEOGRAFIA</t>
  </si>
  <si>
    <r>
      <t xml:space="preserve">Ingresar los campos </t>
    </r>
    <r>
      <rPr>
        <b/>
        <sz val="10"/>
        <rFont val="Calibri"/>
        <family val="2"/>
        <scheme val="minor"/>
      </rPr>
      <t>N° RENDICIÓN, PERIODO DE RENDICIÓN</t>
    </r>
    <r>
      <rPr>
        <sz val="10"/>
        <rFont val="Calibri"/>
        <family val="2"/>
        <scheme val="minor"/>
      </rPr>
      <t xml:space="preserve"> y </t>
    </r>
    <r>
      <rPr>
        <b/>
        <sz val="10"/>
        <rFont val="Calibri"/>
        <family val="2"/>
        <scheme val="minor"/>
      </rPr>
      <t>REPRESENTANTE INSTITUCIONAL</t>
    </r>
    <r>
      <rPr>
        <sz val="10"/>
        <rFont val="Calibri"/>
        <family val="2"/>
        <scheme val="minor"/>
      </rPr>
      <t>.-</t>
    </r>
  </si>
  <si>
    <t>TOTAL RENDIDO/DECLARADO ANTERIORMENTE</t>
  </si>
  <si>
    <t>PROGRAMA:</t>
  </si>
  <si>
    <t>N° RENDICIÓN:</t>
  </si>
  <si>
    <t>CÓDIGO:</t>
  </si>
  <si>
    <t>PERIODO RENDICIÓN:</t>
  </si>
  <si>
    <t>Desde (dd/mm/aa)</t>
  </si>
  <si>
    <t>Hasta (dd/mm/aa)</t>
  </si>
  <si>
    <t>FACULTAD:</t>
  </si>
  <si>
    <t>ETAPA/CONCURSO:</t>
  </si>
  <si>
    <r>
      <t>APORTE PECUNIARIO</t>
    </r>
    <r>
      <rPr>
        <b/>
        <vertAlign val="superscript"/>
        <sz val="11"/>
        <rFont val="Calibri"/>
        <family val="2"/>
        <scheme val="minor"/>
      </rPr>
      <t xml:space="preserve"> 
(1)</t>
    </r>
  </si>
  <si>
    <r>
      <t>APORTE NO PECUNIARIO</t>
    </r>
    <r>
      <rPr>
        <b/>
        <vertAlign val="superscript"/>
        <sz val="11"/>
        <rFont val="Calibri"/>
        <family val="2"/>
        <scheme val="minor"/>
      </rPr>
      <t xml:space="preserve"> 
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</si>
</sst>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8" x14ac:knownFonts="1">
    <font>
      <sz val="10"/>
      <name val="Arial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u/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8">
    <xf numFmtId="0" fontId="0" fillId="0" borderId="0" xfId="0"/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center" indent="2"/>
    </xf>
    <xf numFmtId="3" fontId="6" fillId="2" borderId="0" xfId="0" applyNumberFormat="1" applyFont="1" applyFill="1" applyBorder="1" applyAlignment="1">
      <alignment horizontal="left" vertical="center" indent="2"/>
    </xf>
    <xf numFmtId="0" fontId="10" fillId="5" borderId="4" xfId="0" applyFont="1" applyFill="1" applyBorder="1" applyAlignment="1">
      <alignment horizontal="center" vertical="center" wrapText="1"/>
    </xf>
    <xf numFmtId="14" fontId="10" fillId="5" borderId="4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165" fontId="10" fillId="5" borderId="4" xfId="1" applyNumberFormat="1" applyFont="1" applyFill="1" applyBorder="1" applyAlignment="1">
      <alignment horizontal="center" vertical="center" wrapText="1"/>
    </xf>
    <xf numFmtId="165" fontId="11" fillId="0" borderId="4" xfId="1" applyNumberFormat="1" applyFont="1" applyFill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/>
    <xf numFmtId="165" fontId="5" fillId="2" borderId="4" xfId="1" applyNumberFormat="1" applyFont="1" applyFill="1" applyBorder="1" applyAlignment="1">
      <alignment horizontal="center" vertical="center"/>
    </xf>
    <xf numFmtId="165" fontId="6" fillId="3" borderId="4" xfId="1" applyNumberFormat="1" applyFont="1" applyFill="1" applyBorder="1" applyAlignment="1">
      <alignment horizontal="center" vertical="center"/>
    </xf>
    <xf numFmtId="10" fontId="6" fillId="3" borderId="4" xfId="2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 wrapText="1"/>
    </xf>
    <xf numFmtId="3" fontId="8" fillId="2" borderId="0" xfId="0" applyNumberFormat="1" applyFont="1" applyFill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12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8" fillId="2" borderId="15" xfId="0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left" vertical="center" wrapText="1"/>
    </xf>
    <xf numFmtId="14" fontId="8" fillId="2" borderId="15" xfId="0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left" vertical="center" wrapText="1"/>
    </xf>
    <xf numFmtId="14" fontId="8" fillId="2" borderId="4" xfId="0" applyNumberFormat="1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right" vertical="center" wrapText="1"/>
    </xf>
    <xf numFmtId="14" fontId="8" fillId="2" borderId="19" xfId="0" applyNumberFormat="1" applyFont="1" applyFill="1" applyBorder="1" applyAlignment="1">
      <alignment horizontal="right" vertical="center" wrapText="1"/>
    </xf>
    <xf numFmtId="0" fontId="15" fillId="2" borderId="1" xfId="0" quotePrefix="1" applyFont="1" applyFill="1" applyBorder="1" applyAlignment="1">
      <alignment horizontal="left" vertical="center" wrapText="1"/>
    </xf>
    <xf numFmtId="3" fontId="15" fillId="2" borderId="0" xfId="0" applyNumberFormat="1" applyFont="1" applyFill="1" applyBorder="1" applyAlignment="1">
      <alignment vertical="center" wrapText="1"/>
    </xf>
    <xf numFmtId="3" fontId="12" fillId="2" borderId="0" xfId="0" applyNumberFormat="1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8" fillId="6" borderId="24" xfId="0" applyFont="1" applyFill="1" applyBorder="1" applyAlignment="1">
      <alignment horizontal="left" vertical="center" wrapText="1"/>
    </xf>
    <xf numFmtId="14" fontId="6" fillId="6" borderId="4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3" fontId="12" fillId="4" borderId="22" xfId="0" applyNumberFormat="1" applyFont="1" applyFill="1" applyBorder="1" applyAlignment="1">
      <alignment horizontal="center" vertical="center" wrapText="1"/>
    </xf>
    <xf numFmtId="14" fontId="8" fillId="2" borderId="15" xfId="0" applyNumberFormat="1" applyFont="1" applyFill="1" applyBorder="1" applyAlignment="1">
      <alignment horizontal="left" vertical="center" wrapText="1"/>
    </xf>
    <xf numFmtId="165" fontId="8" fillId="2" borderId="15" xfId="1" applyNumberFormat="1" applyFont="1" applyFill="1" applyBorder="1" applyAlignment="1">
      <alignment vertical="center" wrapText="1"/>
    </xf>
    <xf numFmtId="165" fontId="8" fillId="2" borderId="4" xfId="1" applyNumberFormat="1" applyFont="1" applyFill="1" applyBorder="1" applyAlignment="1">
      <alignment vertical="center" wrapText="1"/>
    </xf>
    <xf numFmtId="165" fontId="8" fillId="2" borderId="19" xfId="1" applyNumberFormat="1" applyFont="1" applyFill="1" applyBorder="1" applyAlignment="1">
      <alignment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vertical="center"/>
    </xf>
    <xf numFmtId="0" fontId="6" fillId="7" borderId="0" xfId="0" applyFont="1" applyFill="1" applyBorder="1" applyAlignment="1">
      <alignment horizontal="left" vertical="center" indent="6"/>
    </xf>
    <xf numFmtId="3" fontId="12" fillId="2" borderId="0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5" fillId="7" borderId="3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7" borderId="12" xfId="0" applyFont="1" applyFill="1" applyBorder="1" applyAlignment="1">
      <alignment vertical="center"/>
    </xf>
    <xf numFmtId="0" fontId="5" fillId="7" borderId="13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vertical="center"/>
    </xf>
    <xf numFmtId="0" fontId="12" fillId="9" borderId="9" xfId="0" applyFont="1" applyFill="1" applyBorder="1" applyAlignment="1">
      <alignment vertical="center"/>
    </xf>
    <xf numFmtId="0" fontId="12" fillId="9" borderId="9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left" vertical="center" wrapText="1"/>
    </xf>
    <xf numFmtId="0" fontId="12" fillId="9" borderId="1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center"/>
    </xf>
    <xf numFmtId="0" fontId="8" fillId="9" borderId="0" xfId="0" applyFont="1" applyFill="1" applyBorder="1" applyAlignment="1">
      <alignment vertical="center" wrapText="1"/>
    </xf>
    <xf numFmtId="0" fontId="12" fillId="9" borderId="0" xfId="0" applyFont="1" applyFill="1" applyBorder="1" applyAlignment="1">
      <alignment horizontal="center" vertical="center" wrapText="1"/>
    </xf>
    <xf numFmtId="0" fontId="12" fillId="9" borderId="0" xfId="0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vertical="center"/>
    </xf>
    <xf numFmtId="0" fontId="8" fillId="9" borderId="12" xfId="0" applyFont="1" applyFill="1" applyBorder="1" applyAlignment="1">
      <alignment vertical="center" wrapText="1"/>
    </xf>
    <xf numFmtId="0" fontId="8" fillId="9" borderId="13" xfId="0" applyFont="1" applyFill="1" applyBorder="1" applyAlignment="1">
      <alignment vertical="center" wrapText="1"/>
    </xf>
    <xf numFmtId="0" fontId="12" fillId="4" borderId="21" xfId="0" applyFont="1" applyFill="1" applyBorder="1" applyAlignment="1">
      <alignment horizontal="center" vertical="center" textRotation="90" wrapText="1"/>
    </xf>
    <xf numFmtId="3" fontId="14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7" fillId="9" borderId="8" xfId="0" applyFont="1" applyFill="1" applyBorder="1" applyAlignment="1">
      <alignment vertical="center"/>
    </xf>
    <xf numFmtId="0" fontId="5" fillId="9" borderId="9" xfId="0" applyFont="1" applyFill="1" applyBorder="1" applyAlignment="1">
      <alignment vertical="center"/>
    </xf>
    <xf numFmtId="0" fontId="5" fillId="9" borderId="9" xfId="0" applyFont="1" applyFill="1" applyBorder="1" applyAlignment="1">
      <alignment horizontal="left" vertical="center" wrapText="1"/>
    </xf>
    <xf numFmtId="0" fontId="5" fillId="9" borderId="10" xfId="0" applyFont="1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0" fontId="12" fillId="9" borderId="0" xfId="0" applyFont="1" applyFill="1" applyBorder="1" applyAlignment="1">
      <alignment vertical="center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4" xfId="0" applyFont="1" applyFill="1" applyBorder="1" applyAlignment="1">
      <alignment vertical="center"/>
    </xf>
    <xf numFmtId="165" fontId="1" fillId="0" borderId="4" xfId="1" applyNumberFormat="1" applyFont="1" applyFill="1" applyBorder="1" applyAlignment="1">
      <alignment vertical="center"/>
    </xf>
    <xf numFmtId="14" fontId="1" fillId="0" borderId="4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3" fontId="17" fillId="2" borderId="0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justify" vertical="center" wrapText="1"/>
    </xf>
    <xf numFmtId="0" fontId="6" fillId="6" borderId="7" xfId="0" applyFont="1" applyFill="1" applyBorder="1" applyAlignment="1">
      <alignment horizontal="justify" vertical="center" wrapText="1"/>
    </xf>
    <xf numFmtId="0" fontId="6" fillId="6" borderId="5" xfId="0" applyFont="1" applyFill="1" applyBorder="1" applyAlignment="1">
      <alignment horizontal="justify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horizontal="center" vertical="center"/>
    </xf>
    <xf numFmtId="0" fontId="12" fillId="7" borderId="6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vertical="center" wrapText="1"/>
    </xf>
    <xf numFmtId="0" fontId="5" fillId="7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7" fillId="9" borderId="11" xfId="0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horizontal="left" vertical="center" indent="1"/>
    </xf>
    <xf numFmtId="14" fontId="6" fillId="6" borderId="4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4" xfId="0" applyNumberFormat="1" applyFont="1" applyFill="1" applyBorder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0" fontId="5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left" vertical="center"/>
    </xf>
    <xf numFmtId="14" fontId="12" fillId="8" borderId="9" xfId="0" applyNumberFormat="1" applyFont="1" applyFill="1" applyBorder="1" applyAlignment="1">
      <alignment horizontal="right" vertical="center" wrapText="1"/>
    </xf>
    <xf numFmtId="3" fontId="12" fillId="2" borderId="0" xfId="0" applyNumberFormat="1" applyFont="1" applyFill="1" applyBorder="1" applyAlignment="1">
      <alignment horizontal="left" vertical="center" wrapText="1"/>
    </xf>
    <xf numFmtId="0" fontId="12" fillId="8" borderId="0" xfId="0" applyFont="1" applyFill="1" applyBorder="1" applyAlignment="1">
      <alignment horizontal="left" vertical="center" wrapText="1"/>
    </xf>
    <xf numFmtId="0" fontId="12" fillId="8" borderId="0" xfId="0" applyFont="1" applyFill="1" applyBorder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12" fillId="7" borderId="0" xfId="0" applyFont="1" applyFill="1" applyBorder="1" applyAlignment="1">
      <alignment horizontal="left" vertical="center" wrapText="1"/>
    </xf>
    <xf numFmtId="14" fontId="12" fillId="8" borderId="0" xfId="0" applyNumberFormat="1" applyFont="1" applyFill="1" applyBorder="1" applyAlignment="1">
      <alignment vertical="center" wrapText="1"/>
    </xf>
    <xf numFmtId="0" fontId="12" fillId="8" borderId="0" xfId="0" applyFont="1" applyFill="1" applyBorder="1" applyAlignment="1">
      <alignment horizontal="left" vertical="center" wrapText="1"/>
    </xf>
    <xf numFmtId="14" fontId="6" fillId="7" borderId="7" xfId="0" applyNumberFormat="1" applyFont="1" applyFill="1" applyBorder="1" applyAlignment="1">
      <alignment horizontal="center" vertical="center" wrapText="1"/>
    </xf>
    <xf numFmtId="3" fontId="6" fillId="7" borderId="0" xfId="0" applyNumberFormat="1" applyFont="1" applyFill="1" applyBorder="1" applyAlignment="1">
      <alignment horizontal="left" vertical="center" indent="2"/>
    </xf>
    <xf numFmtId="14" fontId="6" fillId="7" borderId="6" xfId="0" applyNumberFormat="1" applyFont="1" applyFill="1" applyBorder="1" applyAlignment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  <protection locked="0"/>
    </xf>
    <xf numFmtId="0" fontId="8" fillId="9" borderId="0" xfId="0" applyFont="1" applyFill="1" applyBorder="1" applyAlignment="1">
      <alignment horizontal="justify" vertical="center" wrapText="1"/>
    </xf>
    <xf numFmtId="0" fontId="8" fillId="9" borderId="3" xfId="0" applyFont="1" applyFill="1" applyBorder="1" applyAlignment="1">
      <alignment horizontal="justify" vertical="center" wrapText="1"/>
    </xf>
    <xf numFmtId="0" fontId="8" fillId="9" borderId="12" xfId="0" applyFont="1" applyFill="1" applyBorder="1" applyAlignment="1">
      <alignment horizontal="justify" vertical="center" wrapText="1"/>
    </xf>
    <xf numFmtId="0" fontId="8" fillId="9" borderId="13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85725</xdr:rowOff>
    </xdr:from>
    <xdr:to>
      <xdr:col>2</xdr:col>
      <xdr:colOff>1104899</xdr:colOff>
      <xdr:row>5</xdr:row>
      <xdr:rowOff>0</xdr:rowOff>
    </xdr:to>
    <xdr:pic>
      <xdr:nvPicPr>
        <xdr:cNvPr id="25727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85725"/>
          <a:ext cx="25050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57150</xdr:rowOff>
    </xdr:from>
    <xdr:to>
      <xdr:col>2</xdr:col>
      <xdr:colOff>123825</xdr:colOff>
      <xdr:row>3</xdr:row>
      <xdr:rowOff>142875</xdr:rowOff>
    </xdr:to>
    <xdr:pic>
      <xdr:nvPicPr>
        <xdr:cNvPr id="514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86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21290</xdr:colOff>
      <xdr:row>1</xdr:row>
      <xdr:rowOff>55469</xdr:rowOff>
    </xdr:from>
    <xdr:to>
      <xdr:col>4</xdr:col>
      <xdr:colOff>960904</xdr:colOff>
      <xdr:row>4</xdr:row>
      <xdr:rowOff>256054</xdr:rowOff>
    </xdr:to>
    <xdr:pic>
      <xdr:nvPicPr>
        <xdr:cNvPr id="51478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261" y="223557"/>
          <a:ext cx="2508437" cy="973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workbookViewId="0">
      <selection activeCell="A17" sqref="A17"/>
    </sheetView>
  </sheetViews>
  <sheetFormatPr baseColWidth="10" defaultRowHeight="12.75" x14ac:dyDescent="0.2"/>
  <cols>
    <col min="1" max="1" width="27.5703125" customWidth="1"/>
    <col min="2" max="2" width="54.28515625" bestFit="1" customWidth="1"/>
  </cols>
  <sheetData>
    <row r="3" spans="1:3" x14ac:dyDescent="0.2">
      <c r="A3" s="32" t="s">
        <v>24</v>
      </c>
      <c r="B3" t="s">
        <v>25</v>
      </c>
      <c r="C3" s="32" t="s">
        <v>38</v>
      </c>
    </row>
    <row r="4" spans="1:3" x14ac:dyDescent="0.2">
      <c r="A4" s="32" t="s">
        <v>24</v>
      </c>
      <c r="B4" t="s">
        <v>26</v>
      </c>
      <c r="C4" s="32" t="s">
        <v>38</v>
      </c>
    </row>
    <row r="5" spans="1:3" x14ac:dyDescent="0.2">
      <c r="A5" s="32" t="s">
        <v>37</v>
      </c>
      <c r="B5" t="s">
        <v>29</v>
      </c>
      <c r="C5" s="32" t="s">
        <v>39</v>
      </c>
    </row>
    <row r="6" spans="1:3" x14ac:dyDescent="0.2">
      <c r="A6" s="32" t="s">
        <v>37</v>
      </c>
      <c r="B6" t="s">
        <v>30</v>
      </c>
      <c r="C6" s="32" t="s">
        <v>39</v>
      </c>
    </row>
    <row r="7" spans="1:3" x14ac:dyDescent="0.2">
      <c r="A7" s="32" t="s">
        <v>37</v>
      </c>
      <c r="B7" t="s">
        <v>31</v>
      </c>
      <c r="C7" s="32" t="s">
        <v>39</v>
      </c>
    </row>
    <row r="8" spans="1:3" x14ac:dyDescent="0.2">
      <c r="A8" s="32" t="s">
        <v>37</v>
      </c>
      <c r="B8" t="s">
        <v>32</v>
      </c>
      <c r="C8" s="32" t="s">
        <v>39</v>
      </c>
    </row>
    <row r="9" spans="1:3" x14ac:dyDescent="0.2">
      <c r="A9" s="32" t="s">
        <v>33</v>
      </c>
      <c r="B9" t="s">
        <v>35</v>
      </c>
      <c r="C9" s="32" t="s">
        <v>40</v>
      </c>
    </row>
    <row r="10" spans="1:3" x14ac:dyDescent="0.2">
      <c r="A10" s="32" t="s">
        <v>33</v>
      </c>
      <c r="B10" t="s">
        <v>36</v>
      </c>
      <c r="C10" s="32" t="s">
        <v>40</v>
      </c>
    </row>
    <row r="14" spans="1:3" x14ac:dyDescent="0.2">
      <c r="A14" s="84" t="s">
        <v>58</v>
      </c>
      <c r="B14" s="84" t="s">
        <v>50</v>
      </c>
    </row>
    <row r="15" spans="1:3" x14ac:dyDescent="0.2">
      <c r="A15" s="84" t="s">
        <v>73</v>
      </c>
      <c r="B15" s="84" t="s">
        <v>51</v>
      </c>
    </row>
    <row r="16" spans="1:3" x14ac:dyDescent="0.2">
      <c r="A16" s="84" t="s">
        <v>74</v>
      </c>
      <c r="B16" s="84"/>
    </row>
    <row r="17" spans="1:2" x14ac:dyDescent="0.2">
      <c r="A17" s="84" t="s">
        <v>67</v>
      </c>
      <c r="B17" s="84"/>
    </row>
    <row r="18" spans="1:2" x14ac:dyDescent="0.2">
      <c r="A18" s="84" t="s">
        <v>47</v>
      </c>
      <c r="B18" s="84"/>
    </row>
    <row r="19" spans="1:2" x14ac:dyDescent="0.2">
      <c r="A19" s="84" t="s">
        <v>59</v>
      </c>
    </row>
    <row r="20" spans="1:2" x14ac:dyDescent="0.2">
      <c r="A20" s="84" t="s">
        <v>48</v>
      </c>
    </row>
  </sheetData>
  <sheetProtection algorithmName="SHA-512" hashValue="/ngrtJsv1wzdudBIqZ1GQnW4oBFqvX3bTSK6YE3+F0PZj/uf564DrguQr7v+XEZRtBkdpyRJ8cI/dHnvbhZcGA==" saltValue="tVs+GxqLXKSgf14w6YBODA==" spinCount="100000" sheet="1" objects="1" scenarios="1"/>
  <sortState ref="A14:A19">
    <sortCondition ref="A14:A1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RowHeight="12.75" x14ac:dyDescent="0.2"/>
  <cols>
    <col min="1" max="1" width="11.7109375" style="26" customWidth="1"/>
    <col min="2" max="2" width="22.140625" style="26" customWidth="1"/>
    <col min="3" max="3" width="35.7109375" style="26" customWidth="1"/>
    <col min="4" max="4" width="41.7109375" style="26" customWidth="1"/>
    <col min="5" max="7" width="13" style="29" customWidth="1"/>
    <col min="8" max="8" width="8.5703125" style="31" customWidth="1"/>
    <col min="9" max="10" width="10.42578125" style="30" customWidth="1"/>
    <col min="11" max="11" width="12.7109375" style="183" customWidth="1"/>
    <col min="12" max="13" width="27.7109375" style="26" customWidth="1"/>
    <col min="14" max="14" width="17.28515625" style="26" customWidth="1"/>
  </cols>
  <sheetData>
    <row r="1" spans="1:14" x14ac:dyDescent="0.2">
      <c r="A1" s="31">
        <v>1</v>
      </c>
      <c r="B1" s="31">
        <v>2</v>
      </c>
      <c r="C1" s="31">
        <v>3</v>
      </c>
      <c r="D1" s="31">
        <v>4</v>
      </c>
      <c r="E1" s="31">
        <v>5</v>
      </c>
      <c r="F1" s="31">
        <v>6</v>
      </c>
      <c r="G1" s="31">
        <v>7</v>
      </c>
      <c r="H1" s="31">
        <v>8</v>
      </c>
      <c r="I1" s="31">
        <v>9</v>
      </c>
      <c r="J1" s="31">
        <v>10</v>
      </c>
      <c r="K1" s="31">
        <v>11</v>
      </c>
      <c r="L1" s="31">
        <v>12</v>
      </c>
      <c r="M1" s="31">
        <v>13</v>
      </c>
      <c r="N1" s="31">
        <v>14</v>
      </c>
    </row>
    <row r="2" spans="1:14" ht="38.25" x14ac:dyDescent="0.2">
      <c r="A2" s="24" t="s">
        <v>12</v>
      </c>
      <c r="B2" s="24" t="s">
        <v>75</v>
      </c>
      <c r="C2" s="24" t="s">
        <v>14</v>
      </c>
      <c r="D2" s="24" t="s">
        <v>15</v>
      </c>
      <c r="E2" s="27" t="s">
        <v>16</v>
      </c>
      <c r="F2" s="27" t="s">
        <v>54</v>
      </c>
      <c r="G2" s="27" t="s">
        <v>55</v>
      </c>
      <c r="H2" s="24" t="s">
        <v>17</v>
      </c>
      <c r="I2" s="25" t="s">
        <v>18</v>
      </c>
      <c r="J2" s="25" t="s">
        <v>19</v>
      </c>
      <c r="K2" s="25" t="s">
        <v>78</v>
      </c>
      <c r="L2" s="24" t="s">
        <v>20</v>
      </c>
      <c r="M2" s="24" t="s">
        <v>211</v>
      </c>
      <c r="N2" s="24" t="s">
        <v>46</v>
      </c>
    </row>
    <row r="3" spans="1:14" s="139" customFormat="1" x14ac:dyDescent="0.2">
      <c r="A3" s="140" t="s">
        <v>87</v>
      </c>
      <c r="B3" s="140" t="s">
        <v>88</v>
      </c>
      <c r="C3" s="140" t="s">
        <v>89</v>
      </c>
      <c r="D3" s="140" t="s">
        <v>90</v>
      </c>
      <c r="E3" s="141">
        <v>130479447</v>
      </c>
      <c r="F3" s="28">
        <v>26070345</v>
      </c>
      <c r="G3" s="28">
        <v>33738600</v>
      </c>
      <c r="H3" s="143">
        <v>1231</v>
      </c>
      <c r="I3" s="142">
        <v>43045</v>
      </c>
      <c r="J3" s="142">
        <v>43591</v>
      </c>
      <c r="K3" s="182" t="s">
        <v>212</v>
      </c>
      <c r="L3" s="140" t="s">
        <v>213</v>
      </c>
      <c r="M3" s="140" t="s">
        <v>214</v>
      </c>
      <c r="N3" s="140" t="s">
        <v>215</v>
      </c>
    </row>
    <row r="4" spans="1:14" s="139" customFormat="1" x14ac:dyDescent="0.2">
      <c r="A4" s="140" t="s">
        <v>91</v>
      </c>
      <c r="B4" s="140" t="s">
        <v>92</v>
      </c>
      <c r="C4" s="140" t="s">
        <v>93</v>
      </c>
      <c r="D4" s="140" t="s">
        <v>94</v>
      </c>
      <c r="E4" s="141">
        <v>220000000</v>
      </c>
      <c r="F4" s="28">
        <v>28500001</v>
      </c>
      <c r="G4" s="28">
        <v>74000000</v>
      </c>
      <c r="H4" s="143">
        <v>1167</v>
      </c>
      <c r="I4" s="142">
        <v>43025</v>
      </c>
      <c r="J4" s="142">
        <v>43572</v>
      </c>
      <c r="K4" s="182" t="s">
        <v>216</v>
      </c>
      <c r="L4" s="140" t="s">
        <v>217</v>
      </c>
      <c r="M4" s="140" t="s">
        <v>218</v>
      </c>
      <c r="N4" s="140" t="s">
        <v>215</v>
      </c>
    </row>
    <row r="5" spans="1:14" s="139" customFormat="1" x14ac:dyDescent="0.2">
      <c r="A5" s="140" t="s">
        <v>95</v>
      </c>
      <c r="B5" s="140" t="s">
        <v>96</v>
      </c>
      <c r="C5" s="140" t="s">
        <v>97</v>
      </c>
      <c r="D5" s="140" t="s">
        <v>98</v>
      </c>
      <c r="E5" s="141">
        <v>208836665</v>
      </c>
      <c r="F5" s="28">
        <v>15500000</v>
      </c>
      <c r="G5" s="28">
        <v>62284000</v>
      </c>
      <c r="H5" s="143">
        <v>1180</v>
      </c>
      <c r="I5" s="142">
        <v>43034</v>
      </c>
      <c r="J5" s="142">
        <v>43581</v>
      </c>
      <c r="K5" s="182" t="s">
        <v>219</v>
      </c>
      <c r="L5" s="140" t="s">
        <v>220</v>
      </c>
      <c r="M5" s="140" t="s">
        <v>221</v>
      </c>
      <c r="N5" s="140" t="s">
        <v>222</v>
      </c>
    </row>
    <row r="6" spans="1:14" s="139" customFormat="1" x14ac:dyDescent="0.2">
      <c r="A6" s="140" t="s">
        <v>99</v>
      </c>
      <c r="B6" s="140" t="s">
        <v>100</v>
      </c>
      <c r="C6" s="140" t="s">
        <v>101</v>
      </c>
      <c r="D6" s="140" t="s">
        <v>102</v>
      </c>
      <c r="E6" s="141">
        <v>219916000</v>
      </c>
      <c r="F6" s="28">
        <v>31300000</v>
      </c>
      <c r="G6" s="28">
        <v>68100000</v>
      </c>
      <c r="H6" s="143">
        <v>1189</v>
      </c>
      <c r="I6" s="142">
        <v>43042</v>
      </c>
      <c r="J6" s="142">
        <v>43588</v>
      </c>
      <c r="K6" s="182" t="s">
        <v>223</v>
      </c>
      <c r="L6" s="140" t="s">
        <v>224</v>
      </c>
      <c r="M6" s="140" t="s">
        <v>225</v>
      </c>
      <c r="N6" s="140" t="s">
        <v>215</v>
      </c>
    </row>
    <row r="7" spans="1:14" s="139" customFormat="1" x14ac:dyDescent="0.2">
      <c r="A7" s="140" t="s">
        <v>103</v>
      </c>
      <c r="B7" s="140" t="s">
        <v>104</v>
      </c>
      <c r="C7" s="140" t="s">
        <v>105</v>
      </c>
      <c r="D7" s="140" t="s">
        <v>106</v>
      </c>
      <c r="E7" s="141">
        <v>162589583</v>
      </c>
      <c r="F7" s="28">
        <v>13400000</v>
      </c>
      <c r="G7" s="28">
        <v>54680000</v>
      </c>
      <c r="H7" s="143">
        <v>1187</v>
      </c>
      <c r="I7" s="142">
        <v>43042</v>
      </c>
      <c r="J7" s="142">
        <v>43588</v>
      </c>
      <c r="K7" s="182" t="s">
        <v>226</v>
      </c>
      <c r="L7" s="140" t="s">
        <v>227</v>
      </c>
      <c r="M7" s="140" t="s">
        <v>228</v>
      </c>
      <c r="N7" s="140" t="s">
        <v>229</v>
      </c>
    </row>
    <row r="8" spans="1:14" s="139" customFormat="1" x14ac:dyDescent="0.2">
      <c r="A8" s="140" t="s">
        <v>107</v>
      </c>
      <c r="B8" s="140" t="s">
        <v>108</v>
      </c>
      <c r="C8" s="140" t="s">
        <v>109</v>
      </c>
      <c r="D8" s="140" t="s">
        <v>110</v>
      </c>
      <c r="E8" s="141">
        <v>156301264</v>
      </c>
      <c r="F8" s="28">
        <v>14833036</v>
      </c>
      <c r="G8" s="28">
        <v>56213748</v>
      </c>
      <c r="H8" s="143">
        <v>1188</v>
      </c>
      <c r="I8" s="142">
        <v>43042</v>
      </c>
      <c r="J8" s="142">
        <v>43588</v>
      </c>
      <c r="K8" s="182" t="s">
        <v>230</v>
      </c>
      <c r="L8" s="140" t="s">
        <v>231</v>
      </c>
      <c r="M8" s="140" t="s">
        <v>232</v>
      </c>
      <c r="N8" s="140" t="s">
        <v>215</v>
      </c>
    </row>
    <row r="9" spans="1:14" s="139" customFormat="1" x14ac:dyDescent="0.2">
      <c r="A9" s="140" t="s">
        <v>111</v>
      </c>
      <c r="B9" s="140" t="s">
        <v>112</v>
      </c>
      <c r="C9" s="140" t="s">
        <v>113</v>
      </c>
      <c r="D9" s="140" t="s">
        <v>114</v>
      </c>
      <c r="E9" s="141">
        <v>219979332</v>
      </c>
      <c r="F9" s="28">
        <v>36201606</v>
      </c>
      <c r="G9" s="28">
        <v>53600000</v>
      </c>
      <c r="H9" s="143">
        <v>1188</v>
      </c>
      <c r="I9" s="142">
        <v>43042</v>
      </c>
      <c r="J9" s="142">
        <v>43588</v>
      </c>
      <c r="K9" s="182" t="s">
        <v>233</v>
      </c>
      <c r="L9" s="140" t="s">
        <v>234</v>
      </c>
      <c r="M9" s="140" t="s">
        <v>235</v>
      </c>
      <c r="N9" s="140" t="s">
        <v>222</v>
      </c>
    </row>
    <row r="10" spans="1:14" s="139" customFormat="1" x14ac:dyDescent="0.2">
      <c r="A10" s="140" t="s">
        <v>115</v>
      </c>
      <c r="B10" s="140" t="s">
        <v>116</v>
      </c>
      <c r="C10" s="140" t="s">
        <v>117</v>
      </c>
      <c r="D10" s="140" t="s">
        <v>118</v>
      </c>
      <c r="E10" s="141">
        <v>156519302</v>
      </c>
      <c r="F10" s="28">
        <v>13862000</v>
      </c>
      <c r="G10" s="28">
        <v>59000000</v>
      </c>
      <c r="H10" s="143">
        <v>1187</v>
      </c>
      <c r="I10" s="142">
        <v>43042</v>
      </c>
      <c r="J10" s="142">
        <v>43588</v>
      </c>
      <c r="K10" s="182" t="s">
        <v>236</v>
      </c>
      <c r="L10" s="140" t="s">
        <v>237</v>
      </c>
      <c r="M10" s="140">
        <v>0</v>
      </c>
      <c r="N10" s="140" t="s">
        <v>229</v>
      </c>
    </row>
    <row r="11" spans="1:14" s="139" customFormat="1" x14ac:dyDescent="0.2">
      <c r="A11" s="140" t="s">
        <v>119</v>
      </c>
      <c r="B11" s="140" t="s">
        <v>120</v>
      </c>
      <c r="C11" s="140" t="s">
        <v>121</v>
      </c>
      <c r="D11" s="140" t="s">
        <v>122</v>
      </c>
      <c r="E11" s="141">
        <v>144851820</v>
      </c>
      <c r="F11" s="28">
        <v>10730000</v>
      </c>
      <c r="G11" s="28">
        <v>187716676</v>
      </c>
      <c r="H11" s="143">
        <v>1231</v>
      </c>
      <c r="I11" s="142">
        <v>43045</v>
      </c>
      <c r="J11" s="142">
        <v>43591</v>
      </c>
      <c r="K11" s="182" t="s">
        <v>238</v>
      </c>
      <c r="L11" s="140" t="s">
        <v>239</v>
      </c>
      <c r="M11" s="140" t="s">
        <v>240</v>
      </c>
      <c r="N11" s="140" t="s">
        <v>229</v>
      </c>
    </row>
    <row r="12" spans="1:14" s="139" customFormat="1" x14ac:dyDescent="0.2">
      <c r="A12" s="140" t="s">
        <v>123</v>
      </c>
      <c r="B12" s="140" t="s">
        <v>124</v>
      </c>
      <c r="C12" s="140" t="s">
        <v>125</v>
      </c>
      <c r="D12" s="140" t="s">
        <v>126</v>
      </c>
      <c r="E12" s="141">
        <v>220000000</v>
      </c>
      <c r="F12" s="28">
        <v>264444400</v>
      </c>
      <c r="G12" s="28">
        <v>32500000</v>
      </c>
      <c r="H12" s="143">
        <v>1188</v>
      </c>
      <c r="I12" s="142">
        <v>43042</v>
      </c>
      <c r="J12" s="142">
        <v>43588</v>
      </c>
      <c r="K12" s="182" t="s">
        <v>233</v>
      </c>
      <c r="L12" s="140" t="s">
        <v>234</v>
      </c>
      <c r="M12" s="140" t="s">
        <v>241</v>
      </c>
      <c r="N12" s="140" t="s">
        <v>222</v>
      </c>
    </row>
    <row r="13" spans="1:14" s="139" customFormat="1" x14ac:dyDescent="0.2">
      <c r="A13" s="140" t="s">
        <v>127</v>
      </c>
      <c r="B13" s="140" t="s">
        <v>128</v>
      </c>
      <c r="C13" s="140" t="s">
        <v>129</v>
      </c>
      <c r="D13" s="140" t="s">
        <v>130</v>
      </c>
      <c r="E13" s="141">
        <v>151961000</v>
      </c>
      <c r="F13" s="28">
        <v>18785000</v>
      </c>
      <c r="G13" s="28">
        <v>78216000</v>
      </c>
      <c r="H13" s="143">
        <v>1426</v>
      </c>
      <c r="I13" s="142">
        <v>43073</v>
      </c>
      <c r="J13" s="142">
        <v>43620</v>
      </c>
      <c r="K13" s="182" t="s">
        <v>242</v>
      </c>
      <c r="L13" s="140" t="s">
        <v>243</v>
      </c>
      <c r="M13" s="140" t="s">
        <v>244</v>
      </c>
      <c r="N13" s="140" t="s">
        <v>215</v>
      </c>
    </row>
    <row r="14" spans="1:14" s="139" customFormat="1" x14ac:dyDescent="0.2">
      <c r="A14" s="140" t="s">
        <v>131</v>
      </c>
      <c r="B14" s="140" t="s">
        <v>132</v>
      </c>
      <c r="C14" s="140" t="s">
        <v>133</v>
      </c>
      <c r="D14" s="140" t="s">
        <v>134</v>
      </c>
      <c r="E14" s="141">
        <v>180600000</v>
      </c>
      <c r="F14" s="28">
        <v>31400000</v>
      </c>
      <c r="G14" s="28">
        <v>40242500</v>
      </c>
      <c r="H14" s="143">
        <v>1426</v>
      </c>
      <c r="I14" s="142">
        <v>43073</v>
      </c>
      <c r="J14" s="142">
        <v>43620</v>
      </c>
      <c r="K14" s="182" t="s">
        <v>242</v>
      </c>
      <c r="L14" s="140" t="s">
        <v>243</v>
      </c>
      <c r="M14" s="140" t="s">
        <v>245</v>
      </c>
      <c r="N14" s="140" t="s">
        <v>215</v>
      </c>
    </row>
    <row r="15" spans="1:14" s="139" customFormat="1" x14ac:dyDescent="0.2">
      <c r="A15" s="140" t="s">
        <v>135</v>
      </c>
      <c r="B15" s="140" t="s">
        <v>136</v>
      </c>
      <c r="C15" s="140" t="s">
        <v>137</v>
      </c>
      <c r="D15" s="140" t="s">
        <v>138</v>
      </c>
      <c r="E15" s="141">
        <v>220000000</v>
      </c>
      <c r="F15" s="28">
        <v>114654800</v>
      </c>
      <c r="G15" s="28">
        <v>54682962</v>
      </c>
      <c r="H15" s="143">
        <v>1180</v>
      </c>
      <c r="I15" s="142">
        <v>43034</v>
      </c>
      <c r="J15" s="142">
        <v>43581</v>
      </c>
      <c r="K15" s="182" t="s">
        <v>219</v>
      </c>
      <c r="L15" s="140" t="s">
        <v>220</v>
      </c>
      <c r="M15" s="140" t="s">
        <v>246</v>
      </c>
      <c r="N15" s="140" t="s">
        <v>222</v>
      </c>
    </row>
    <row r="16" spans="1:14" s="139" customFormat="1" x14ac:dyDescent="0.2">
      <c r="A16" s="140" t="s">
        <v>139</v>
      </c>
      <c r="B16" s="140" t="s">
        <v>140</v>
      </c>
      <c r="C16" s="140" t="s">
        <v>141</v>
      </c>
      <c r="D16" s="140" t="s">
        <v>142</v>
      </c>
      <c r="E16" s="141">
        <v>166290971</v>
      </c>
      <c r="F16" s="28">
        <v>63000000</v>
      </c>
      <c r="G16" s="28">
        <v>62000000</v>
      </c>
      <c r="H16" s="143">
        <v>1187</v>
      </c>
      <c r="I16" s="142">
        <v>43042</v>
      </c>
      <c r="J16" s="142">
        <v>43588</v>
      </c>
      <c r="K16" s="182" t="s">
        <v>226</v>
      </c>
      <c r="L16" s="140" t="s">
        <v>227</v>
      </c>
      <c r="M16" s="140" t="s">
        <v>247</v>
      </c>
      <c r="N16" s="140" t="s">
        <v>229</v>
      </c>
    </row>
    <row r="17" spans="1:14" s="139" customFormat="1" x14ac:dyDescent="0.2">
      <c r="A17" s="140" t="s">
        <v>143</v>
      </c>
      <c r="B17" s="140" t="s">
        <v>144</v>
      </c>
      <c r="C17" s="140" t="s">
        <v>145</v>
      </c>
      <c r="D17" s="140" t="s">
        <v>146</v>
      </c>
      <c r="E17" s="141">
        <v>208979484</v>
      </c>
      <c r="F17" s="28">
        <v>21466396</v>
      </c>
      <c r="G17" s="28">
        <v>65315000</v>
      </c>
      <c r="H17" s="143">
        <v>1187</v>
      </c>
      <c r="I17" s="142">
        <v>43042</v>
      </c>
      <c r="J17" s="142">
        <v>43588</v>
      </c>
      <c r="K17" s="182" t="s">
        <v>226</v>
      </c>
      <c r="L17" s="140" t="s">
        <v>227</v>
      </c>
      <c r="M17" s="140" t="s">
        <v>248</v>
      </c>
      <c r="N17" s="140" t="s">
        <v>229</v>
      </c>
    </row>
    <row r="18" spans="1:14" s="139" customFormat="1" x14ac:dyDescent="0.2">
      <c r="A18" s="140" t="s">
        <v>147</v>
      </c>
      <c r="B18" s="140" t="s">
        <v>148</v>
      </c>
      <c r="C18" s="140" t="s">
        <v>149</v>
      </c>
      <c r="D18" s="140" t="s">
        <v>150</v>
      </c>
      <c r="E18" s="141">
        <v>187933400</v>
      </c>
      <c r="F18" s="28">
        <v>15126000</v>
      </c>
      <c r="G18" s="28">
        <v>90761000</v>
      </c>
      <c r="H18" s="143">
        <v>1231</v>
      </c>
      <c r="I18" s="142">
        <v>43045</v>
      </c>
      <c r="J18" s="142">
        <v>43591</v>
      </c>
      <c r="K18" s="182" t="s">
        <v>238</v>
      </c>
      <c r="L18" s="140" t="s">
        <v>239</v>
      </c>
      <c r="M18" s="140" t="s">
        <v>249</v>
      </c>
      <c r="N18" s="140" t="s">
        <v>229</v>
      </c>
    </row>
    <row r="19" spans="1:14" s="139" customFormat="1" x14ac:dyDescent="0.2">
      <c r="A19" s="140" t="s">
        <v>151</v>
      </c>
      <c r="B19" s="140" t="s">
        <v>152</v>
      </c>
      <c r="C19" s="140" t="s">
        <v>153</v>
      </c>
      <c r="D19" s="140" t="s">
        <v>154</v>
      </c>
      <c r="E19" s="141">
        <v>211687371</v>
      </c>
      <c r="F19" s="28">
        <v>20690755</v>
      </c>
      <c r="G19" s="28">
        <v>105000000</v>
      </c>
      <c r="H19" s="143">
        <v>1187</v>
      </c>
      <c r="I19" s="142">
        <v>43042</v>
      </c>
      <c r="J19" s="142">
        <v>43588</v>
      </c>
      <c r="K19" s="182" t="s">
        <v>226</v>
      </c>
      <c r="L19" s="140" t="s">
        <v>227</v>
      </c>
      <c r="M19" s="140" t="s">
        <v>228</v>
      </c>
      <c r="N19" s="140" t="s">
        <v>229</v>
      </c>
    </row>
    <row r="20" spans="1:14" s="139" customFormat="1" x14ac:dyDescent="0.2">
      <c r="A20" s="140" t="s">
        <v>155</v>
      </c>
      <c r="B20" s="140" t="s">
        <v>156</v>
      </c>
      <c r="C20" s="140" t="s">
        <v>157</v>
      </c>
      <c r="D20" s="140" t="s">
        <v>158</v>
      </c>
      <c r="E20" s="141">
        <v>122121763</v>
      </c>
      <c r="F20" s="28">
        <v>9732600</v>
      </c>
      <c r="G20" s="28">
        <v>39380000</v>
      </c>
      <c r="H20" s="143">
        <v>1187</v>
      </c>
      <c r="I20" s="142">
        <v>43042</v>
      </c>
      <c r="J20" s="142">
        <v>43588</v>
      </c>
      <c r="K20" s="182" t="s">
        <v>226</v>
      </c>
      <c r="L20" s="140" t="s">
        <v>227</v>
      </c>
      <c r="M20" s="140" t="s">
        <v>250</v>
      </c>
      <c r="N20" s="140" t="s">
        <v>229</v>
      </c>
    </row>
    <row r="21" spans="1:14" s="139" customFormat="1" x14ac:dyDescent="0.2">
      <c r="A21" s="140" t="s">
        <v>159</v>
      </c>
      <c r="B21" s="140" t="s">
        <v>160</v>
      </c>
      <c r="C21" s="140" t="s">
        <v>161</v>
      </c>
      <c r="D21" s="140" t="s">
        <v>162</v>
      </c>
      <c r="E21" s="141">
        <v>88377261</v>
      </c>
      <c r="F21" s="28">
        <v>7300000</v>
      </c>
      <c r="G21" s="28">
        <v>29908376</v>
      </c>
      <c r="H21" s="143">
        <v>1189</v>
      </c>
      <c r="I21" s="142">
        <v>43042</v>
      </c>
      <c r="J21" s="142">
        <v>43588</v>
      </c>
      <c r="K21" s="182" t="s">
        <v>223</v>
      </c>
      <c r="L21" s="140" t="s">
        <v>224</v>
      </c>
      <c r="M21" s="140" t="s">
        <v>251</v>
      </c>
      <c r="N21" s="140" t="s">
        <v>215</v>
      </c>
    </row>
    <row r="22" spans="1:14" s="139" customFormat="1" x14ac:dyDescent="0.2">
      <c r="A22" s="140" t="s">
        <v>163</v>
      </c>
      <c r="B22" s="140" t="s">
        <v>164</v>
      </c>
      <c r="C22" s="140" t="s">
        <v>165</v>
      </c>
      <c r="D22" s="140" t="s">
        <v>166</v>
      </c>
      <c r="E22" s="141">
        <v>113277440</v>
      </c>
      <c r="F22" s="28">
        <v>18259200</v>
      </c>
      <c r="G22" s="28">
        <v>27388800</v>
      </c>
      <c r="H22" s="143">
        <v>1180</v>
      </c>
      <c r="I22" s="142">
        <v>43034</v>
      </c>
      <c r="J22" s="142">
        <v>43581</v>
      </c>
      <c r="K22" s="182" t="s">
        <v>219</v>
      </c>
      <c r="L22" s="140" t="s">
        <v>220</v>
      </c>
      <c r="M22" s="140" t="s">
        <v>252</v>
      </c>
      <c r="N22" s="140" t="s">
        <v>222</v>
      </c>
    </row>
    <row r="23" spans="1:14" s="139" customFormat="1" x14ac:dyDescent="0.2">
      <c r="A23" s="140" t="s">
        <v>167</v>
      </c>
      <c r="B23" s="140" t="s">
        <v>168</v>
      </c>
      <c r="C23" s="140" t="s">
        <v>169</v>
      </c>
      <c r="D23" s="140" t="s">
        <v>170</v>
      </c>
      <c r="E23" s="141">
        <v>176516796</v>
      </c>
      <c r="F23" s="28">
        <v>15603285</v>
      </c>
      <c r="G23" s="28">
        <v>62570000</v>
      </c>
      <c r="H23" s="143">
        <v>1167</v>
      </c>
      <c r="I23" s="142">
        <v>43025</v>
      </c>
      <c r="J23" s="142">
        <v>43572</v>
      </c>
      <c r="K23" s="182" t="s">
        <v>216</v>
      </c>
      <c r="L23" s="140" t="s">
        <v>217</v>
      </c>
      <c r="M23" s="140" t="s">
        <v>253</v>
      </c>
      <c r="N23" s="140" t="s">
        <v>215</v>
      </c>
    </row>
    <row r="24" spans="1:14" s="139" customFormat="1" x14ac:dyDescent="0.2">
      <c r="A24" s="140" t="s">
        <v>171</v>
      </c>
      <c r="B24" s="140" t="s">
        <v>172</v>
      </c>
      <c r="C24" s="140" t="s">
        <v>173</v>
      </c>
      <c r="D24" s="140" t="s">
        <v>174</v>
      </c>
      <c r="E24" s="141">
        <v>202494006</v>
      </c>
      <c r="F24" s="28">
        <v>16000000</v>
      </c>
      <c r="G24" s="28">
        <v>63000000</v>
      </c>
      <c r="H24" s="143">
        <v>1187</v>
      </c>
      <c r="I24" s="142">
        <v>43042</v>
      </c>
      <c r="J24" s="142">
        <v>43588</v>
      </c>
      <c r="K24" s="182" t="s">
        <v>226</v>
      </c>
      <c r="L24" s="140" t="s">
        <v>227</v>
      </c>
      <c r="M24" s="140" t="s">
        <v>250</v>
      </c>
      <c r="N24" s="140" t="s">
        <v>229</v>
      </c>
    </row>
    <row r="25" spans="1:14" s="139" customFormat="1" x14ac:dyDescent="0.2">
      <c r="A25" s="140" t="s">
        <v>175</v>
      </c>
      <c r="B25" s="140" t="s">
        <v>176</v>
      </c>
      <c r="C25" s="140" t="s">
        <v>177</v>
      </c>
      <c r="D25" s="140" t="s">
        <v>178</v>
      </c>
      <c r="E25" s="141">
        <v>189360655</v>
      </c>
      <c r="F25" s="28">
        <v>45499500</v>
      </c>
      <c r="G25" s="28">
        <v>44500000</v>
      </c>
      <c r="H25" s="143">
        <v>1189</v>
      </c>
      <c r="I25" s="142">
        <v>43042</v>
      </c>
      <c r="J25" s="142">
        <v>43588</v>
      </c>
      <c r="K25" s="182" t="s">
        <v>254</v>
      </c>
      <c r="L25" s="140" t="s">
        <v>255</v>
      </c>
      <c r="M25" s="140" t="s">
        <v>256</v>
      </c>
      <c r="N25" s="140" t="s">
        <v>222</v>
      </c>
    </row>
    <row r="26" spans="1:14" s="139" customFormat="1" x14ac:dyDescent="0.2">
      <c r="A26" s="140" t="s">
        <v>179</v>
      </c>
      <c r="B26" s="140" t="s">
        <v>180</v>
      </c>
      <c r="C26" s="140" t="s">
        <v>181</v>
      </c>
      <c r="D26" s="140" t="s">
        <v>182</v>
      </c>
      <c r="E26" s="141">
        <v>135103917</v>
      </c>
      <c r="F26" s="28">
        <v>28700000</v>
      </c>
      <c r="G26" s="28">
        <v>33650000</v>
      </c>
      <c r="H26" s="143">
        <v>1189</v>
      </c>
      <c r="I26" s="142">
        <v>43042</v>
      </c>
      <c r="J26" s="142">
        <v>43588</v>
      </c>
      <c r="K26" s="182" t="s">
        <v>254</v>
      </c>
      <c r="L26" s="140" t="s">
        <v>255</v>
      </c>
      <c r="M26" s="140" t="s">
        <v>257</v>
      </c>
      <c r="N26" s="140" t="s">
        <v>222</v>
      </c>
    </row>
    <row r="27" spans="1:14" s="139" customFormat="1" x14ac:dyDescent="0.2">
      <c r="A27" s="140" t="s">
        <v>183</v>
      </c>
      <c r="B27" s="140" t="s">
        <v>184</v>
      </c>
      <c r="C27" s="140" t="s">
        <v>185</v>
      </c>
      <c r="D27" s="140" t="s">
        <v>186</v>
      </c>
      <c r="E27" s="141">
        <v>141015037</v>
      </c>
      <c r="F27" s="28">
        <v>16392877</v>
      </c>
      <c r="G27" s="28">
        <v>42741344</v>
      </c>
      <c r="H27" s="143">
        <v>1167</v>
      </c>
      <c r="I27" s="142">
        <v>43025</v>
      </c>
      <c r="J27" s="142">
        <v>43572</v>
      </c>
      <c r="K27" s="182" t="s">
        <v>258</v>
      </c>
      <c r="L27" s="140" t="s">
        <v>259</v>
      </c>
      <c r="M27" s="140" t="s">
        <v>260</v>
      </c>
      <c r="N27" s="140" t="s">
        <v>222</v>
      </c>
    </row>
    <row r="28" spans="1:14" s="139" customFormat="1" x14ac:dyDescent="0.2">
      <c r="A28" s="140" t="s">
        <v>187</v>
      </c>
      <c r="B28" s="140" t="s">
        <v>188</v>
      </c>
      <c r="C28" s="140" t="s">
        <v>189</v>
      </c>
      <c r="D28" s="140" t="s">
        <v>190</v>
      </c>
      <c r="E28" s="141">
        <v>219990000</v>
      </c>
      <c r="F28" s="28">
        <v>20010000</v>
      </c>
      <c r="G28" s="28">
        <v>82303800</v>
      </c>
      <c r="H28" s="143">
        <v>1180</v>
      </c>
      <c r="I28" s="142">
        <v>43034</v>
      </c>
      <c r="J28" s="142">
        <v>43581</v>
      </c>
      <c r="K28" s="182" t="s">
        <v>219</v>
      </c>
      <c r="L28" s="140" t="s">
        <v>220</v>
      </c>
      <c r="M28" s="140" t="s">
        <v>261</v>
      </c>
      <c r="N28" s="140" t="s">
        <v>222</v>
      </c>
    </row>
    <row r="29" spans="1:14" s="139" customFormat="1" x14ac:dyDescent="0.2">
      <c r="A29" s="140" t="s">
        <v>191</v>
      </c>
      <c r="B29" s="140" t="s">
        <v>192</v>
      </c>
      <c r="C29" s="140" t="s">
        <v>193</v>
      </c>
      <c r="D29" s="140" t="s">
        <v>194</v>
      </c>
      <c r="E29" s="141">
        <v>219463142</v>
      </c>
      <c r="F29" s="28">
        <v>16986581</v>
      </c>
      <c r="G29" s="28">
        <v>68500000</v>
      </c>
      <c r="H29" s="143">
        <v>1167</v>
      </c>
      <c r="I29" s="142">
        <v>43025</v>
      </c>
      <c r="J29" s="142">
        <v>43572</v>
      </c>
      <c r="K29" s="182" t="s">
        <v>216</v>
      </c>
      <c r="L29" s="140" t="s">
        <v>217</v>
      </c>
      <c r="M29" s="140" t="s">
        <v>262</v>
      </c>
      <c r="N29" s="140" t="s">
        <v>215</v>
      </c>
    </row>
    <row r="30" spans="1:14" s="139" customFormat="1" x14ac:dyDescent="0.2">
      <c r="A30" s="140" t="s">
        <v>195</v>
      </c>
      <c r="B30" s="140" t="s">
        <v>196</v>
      </c>
      <c r="C30" s="140" t="s">
        <v>197</v>
      </c>
      <c r="D30" s="140" t="s">
        <v>198</v>
      </c>
      <c r="E30" s="141">
        <v>220000000</v>
      </c>
      <c r="F30" s="28">
        <v>259999888</v>
      </c>
      <c r="G30" s="28">
        <v>21000000</v>
      </c>
      <c r="H30" s="143">
        <v>1180</v>
      </c>
      <c r="I30" s="142">
        <v>43034</v>
      </c>
      <c r="J30" s="142">
        <v>43581</v>
      </c>
      <c r="K30" s="182" t="s">
        <v>219</v>
      </c>
      <c r="L30" s="140" t="s">
        <v>220</v>
      </c>
      <c r="M30" s="140" t="s">
        <v>261</v>
      </c>
      <c r="N30" s="140" t="s">
        <v>222</v>
      </c>
    </row>
    <row r="31" spans="1:14" s="139" customFormat="1" x14ac:dyDescent="0.2">
      <c r="A31" s="140" t="s">
        <v>199</v>
      </c>
      <c r="B31" s="140" t="s">
        <v>200</v>
      </c>
      <c r="C31" s="140" t="s">
        <v>201</v>
      </c>
      <c r="D31" s="140" t="s">
        <v>202</v>
      </c>
      <c r="E31" s="141">
        <v>100500000</v>
      </c>
      <c r="F31" s="28">
        <v>11682600</v>
      </c>
      <c r="G31" s="28">
        <v>26000000</v>
      </c>
      <c r="H31" s="143">
        <v>1189</v>
      </c>
      <c r="I31" s="142">
        <v>43042</v>
      </c>
      <c r="J31" s="142">
        <v>43588</v>
      </c>
      <c r="K31" s="182" t="s">
        <v>254</v>
      </c>
      <c r="L31" s="140" t="s">
        <v>255</v>
      </c>
      <c r="M31" s="140" t="s">
        <v>263</v>
      </c>
      <c r="N31" s="140" t="s">
        <v>222</v>
      </c>
    </row>
    <row r="32" spans="1:14" s="139" customFormat="1" x14ac:dyDescent="0.2">
      <c r="A32" s="140" t="s">
        <v>203</v>
      </c>
      <c r="B32" s="140" t="s">
        <v>204</v>
      </c>
      <c r="C32" s="140" t="s">
        <v>205</v>
      </c>
      <c r="D32" s="140" t="s">
        <v>206</v>
      </c>
      <c r="E32" s="141">
        <v>219998616</v>
      </c>
      <c r="F32" s="28">
        <v>29802625</v>
      </c>
      <c r="G32" s="28">
        <v>100000000</v>
      </c>
      <c r="H32" s="143">
        <v>1180</v>
      </c>
      <c r="I32" s="142">
        <v>43034</v>
      </c>
      <c r="J32" s="142">
        <v>43581</v>
      </c>
      <c r="K32" s="182" t="s">
        <v>264</v>
      </c>
      <c r="L32" s="140" t="s">
        <v>265</v>
      </c>
      <c r="M32" s="140" t="s">
        <v>266</v>
      </c>
      <c r="N32" s="140" t="s">
        <v>215</v>
      </c>
    </row>
    <row r="33" spans="1:14" s="139" customFormat="1" x14ac:dyDescent="0.2">
      <c r="A33" s="140" t="s">
        <v>207</v>
      </c>
      <c r="B33" s="140" t="s">
        <v>208</v>
      </c>
      <c r="C33" s="140" t="s">
        <v>209</v>
      </c>
      <c r="D33" s="140" t="s">
        <v>210</v>
      </c>
      <c r="E33" s="141">
        <v>55671622</v>
      </c>
      <c r="F33" s="28">
        <v>14004500</v>
      </c>
      <c r="G33" s="28">
        <v>13200000</v>
      </c>
      <c r="H33" s="143">
        <v>1188</v>
      </c>
      <c r="I33" s="142">
        <v>43042</v>
      </c>
      <c r="J33" s="142">
        <v>43588</v>
      </c>
      <c r="K33" s="182" t="s">
        <v>230</v>
      </c>
      <c r="L33" s="140" t="s">
        <v>231</v>
      </c>
      <c r="M33" s="140" t="s">
        <v>245</v>
      </c>
      <c r="N33" s="140" t="s">
        <v>215</v>
      </c>
    </row>
  </sheetData>
  <sheetProtection algorithmName="SHA-512" hashValue="LChhSuog3pX54ktGcB8EmEJIdnLKVszc1CRQZWFw4PlMtTBlWW8qHMcAjfh/A6v2C5peFdKqNaukgC9jIXIE2g==" saltValue="0HAjD5h+5vjLGgEqbzPTLA==" spinCount="100000" sheet="1" objects="1" scenarios="1"/>
  <autoFilter ref="A1:N32">
    <sortState ref="A2:L55">
      <sortCondition ref="A1:A55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tabSelected="1" zoomScaleNormal="100" workbookViewId="0">
      <selection activeCell="C19" sqref="C19:G19"/>
    </sheetView>
  </sheetViews>
  <sheetFormatPr baseColWidth="10" defaultRowHeight="15" x14ac:dyDescent="0.2"/>
  <cols>
    <col min="1" max="1" width="3.140625" style="6" customWidth="1"/>
    <col min="2" max="4" width="20.7109375" style="20" customWidth="1"/>
    <col min="5" max="5" width="20.7109375" style="21" customWidth="1"/>
    <col min="6" max="6" width="20.7109375" style="6" customWidth="1"/>
    <col min="7" max="7" width="22.5703125" style="6" customWidth="1"/>
    <col min="8" max="8" width="3.140625" style="6" customWidth="1"/>
    <col min="9" max="9" width="2.42578125" style="6" customWidth="1"/>
    <col min="10" max="10" width="3.5703125" style="6" customWidth="1"/>
    <col min="11" max="14" width="11.42578125" style="6" customWidth="1"/>
    <col min="15" max="16384" width="11.42578125" style="6"/>
  </cols>
  <sheetData>
    <row r="1" spans="1:14" x14ac:dyDescent="0.2">
      <c r="A1" s="14"/>
      <c r="B1" s="15"/>
      <c r="C1" s="15"/>
      <c r="D1" s="15"/>
      <c r="E1" s="15"/>
      <c r="F1" s="15"/>
      <c r="G1" s="15"/>
      <c r="H1" s="16"/>
    </row>
    <row r="2" spans="1:14" x14ac:dyDescent="0.2">
      <c r="A2" s="2"/>
      <c r="B2" s="17"/>
      <c r="C2" s="1"/>
      <c r="D2" s="1"/>
      <c r="E2" s="1"/>
      <c r="F2" s="1"/>
      <c r="G2" s="1"/>
      <c r="H2" s="7"/>
    </row>
    <row r="3" spans="1:14" ht="16.5" customHeight="1" x14ac:dyDescent="0.2">
      <c r="A3" s="2"/>
      <c r="B3" s="1"/>
      <c r="C3" s="1"/>
      <c r="D3" s="1"/>
      <c r="E3" s="95"/>
      <c r="F3" s="96" t="s">
        <v>45</v>
      </c>
      <c r="G3" s="82">
        <f ca="1">TODAY()</f>
        <v>43109</v>
      </c>
      <c r="H3" s="7"/>
    </row>
    <row r="4" spans="1:14" x14ac:dyDescent="0.2">
      <c r="A4" s="2"/>
      <c r="B4" s="18"/>
      <c r="C4" s="1"/>
      <c r="D4" s="1"/>
      <c r="E4" s="17"/>
      <c r="F4" s="1"/>
      <c r="G4" s="1"/>
      <c r="H4" s="7"/>
    </row>
    <row r="5" spans="1:14" ht="11.25" customHeight="1" x14ac:dyDescent="0.2">
      <c r="A5" s="2"/>
      <c r="B5" s="18"/>
      <c r="C5" s="1"/>
      <c r="D5" s="1"/>
      <c r="E5" s="1"/>
      <c r="F5" s="1"/>
      <c r="G5" s="1"/>
      <c r="H5" s="7"/>
    </row>
    <row r="6" spans="1:14" ht="11.25" customHeight="1" x14ac:dyDescent="0.2">
      <c r="A6" s="2"/>
      <c r="B6" s="18"/>
      <c r="C6" s="1"/>
      <c r="D6" s="1"/>
      <c r="E6" s="1"/>
      <c r="F6" s="1"/>
      <c r="G6" s="1"/>
      <c r="H6" s="7"/>
    </row>
    <row r="7" spans="1:14" ht="20.100000000000001" customHeight="1" thickBot="1" x14ac:dyDescent="0.25">
      <c r="A7" s="2"/>
      <c r="B7" s="146" t="s">
        <v>86</v>
      </c>
      <c r="C7" s="146"/>
      <c r="D7" s="146"/>
      <c r="E7" s="146"/>
      <c r="F7" s="146"/>
      <c r="G7" s="146"/>
      <c r="H7" s="7"/>
    </row>
    <row r="8" spans="1:14" x14ac:dyDescent="0.2">
      <c r="A8" s="2"/>
      <c r="B8" s="1"/>
      <c r="C8" s="1"/>
      <c r="D8" s="1"/>
      <c r="E8" s="1"/>
      <c r="F8" s="1"/>
      <c r="G8" s="1"/>
      <c r="H8" s="7"/>
      <c r="J8" s="132" t="s">
        <v>57</v>
      </c>
      <c r="K8" s="133"/>
      <c r="L8" s="134"/>
      <c r="M8" s="133"/>
      <c r="N8" s="135"/>
    </row>
    <row r="9" spans="1:14" s="4" customFormat="1" ht="20.100000000000001" customHeight="1" x14ac:dyDescent="0.2">
      <c r="A9" s="2"/>
      <c r="B9" s="3" t="s">
        <v>76</v>
      </c>
      <c r="C9" s="176" t="s">
        <v>77</v>
      </c>
      <c r="D9" s="177"/>
      <c r="E9" s="23" t="s">
        <v>56</v>
      </c>
      <c r="G9" s="138"/>
      <c r="H9" s="7"/>
      <c r="J9" s="136" t="s">
        <v>61</v>
      </c>
      <c r="K9" s="203" t="s">
        <v>62</v>
      </c>
      <c r="L9" s="203"/>
      <c r="M9" s="203"/>
      <c r="N9" s="204"/>
    </row>
    <row r="10" spans="1:14" ht="15" customHeight="1" x14ac:dyDescent="0.2">
      <c r="A10" s="2"/>
      <c r="B10" s="1"/>
      <c r="C10" s="1"/>
      <c r="D10" s="1"/>
      <c r="E10" s="22"/>
      <c r="F10" s="1"/>
      <c r="G10" s="178"/>
      <c r="H10" s="7"/>
      <c r="J10" s="136"/>
      <c r="K10" s="203"/>
      <c r="L10" s="203"/>
      <c r="M10" s="203"/>
      <c r="N10" s="204"/>
    </row>
    <row r="11" spans="1:14" ht="27" customHeight="1" x14ac:dyDescent="0.2">
      <c r="A11" s="2"/>
      <c r="B11" s="3" t="s">
        <v>13</v>
      </c>
      <c r="C11" s="147" t="str">
        <f>IF($G$9&gt;0,VLOOKUP($G$9,'Lista Proyectos'!$A$2:$N$33,12,0)," ")</f>
        <v xml:space="preserve"> </v>
      </c>
      <c r="D11" s="148"/>
      <c r="E11" s="23" t="s">
        <v>78</v>
      </c>
      <c r="F11" s="21"/>
      <c r="G11" s="77" t="str">
        <f>IF($G$9&gt;0,VLOOKUP($G$9,'Lista Proyectos'!$A$2:$N$33,11,0)," ")</f>
        <v xml:space="preserve"> </v>
      </c>
      <c r="H11" s="7"/>
      <c r="J11" s="136" t="s">
        <v>63</v>
      </c>
      <c r="K11" s="203" t="s">
        <v>267</v>
      </c>
      <c r="L11" s="203"/>
      <c r="M11" s="203"/>
      <c r="N11" s="204"/>
    </row>
    <row r="12" spans="1:14" ht="15" customHeight="1" thickBot="1" x14ac:dyDescent="0.25">
      <c r="A12" s="2"/>
      <c r="B12" s="1"/>
      <c r="C12" s="1"/>
      <c r="D12" s="1"/>
      <c r="E12" s="22"/>
      <c r="F12" s="1"/>
      <c r="G12" s="178"/>
      <c r="H12" s="7"/>
      <c r="J12" s="179"/>
      <c r="K12" s="205"/>
      <c r="L12" s="205"/>
      <c r="M12" s="205"/>
      <c r="N12" s="206"/>
    </row>
    <row r="13" spans="1:14" ht="27" customHeight="1" x14ac:dyDescent="0.2">
      <c r="A13" s="2"/>
      <c r="B13" s="3" t="s">
        <v>79</v>
      </c>
      <c r="C13" s="147" t="str">
        <f>IF($G$9&gt;0,VLOOKUP($G$9,'Lista Proyectos'!$A$2:$N$33,13,0)," ")</f>
        <v xml:space="preserve"> </v>
      </c>
      <c r="D13" s="148"/>
      <c r="E13" s="23" t="s">
        <v>80</v>
      </c>
      <c r="F13" s="21"/>
      <c r="G13" s="77" t="s">
        <v>81</v>
      </c>
      <c r="H13" s="7"/>
      <c r="J13"/>
      <c r="K13"/>
      <c r="L13"/>
      <c r="M13"/>
      <c r="N13"/>
    </row>
    <row r="14" spans="1:14" ht="15" customHeight="1" x14ac:dyDescent="0.2">
      <c r="A14" s="2"/>
      <c r="B14" s="1"/>
      <c r="C14" s="1"/>
      <c r="D14" s="1"/>
      <c r="E14" s="22"/>
      <c r="F14" s="1"/>
      <c r="G14" s="178"/>
      <c r="H14" s="7"/>
      <c r="J14"/>
      <c r="K14"/>
      <c r="L14"/>
      <c r="M14"/>
      <c r="N14"/>
    </row>
    <row r="15" spans="1:14" ht="18" customHeight="1" x14ac:dyDescent="0.2">
      <c r="A15" s="2"/>
      <c r="B15" s="3" t="s">
        <v>21</v>
      </c>
      <c r="C15" s="77" t="str">
        <f>CONCATENATE("N°",IF($G$9&gt;0,VLOOKUP($G$9,'Lista Proyectos'!$A$2:$N$33,8,0)," "))</f>
        <v xml:space="preserve">N° </v>
      </c>
      <c r="D15"/>
      <c r="E15" s="23" t="s">
        <v>22</v>
      </c>
      <c r="F15" s="21"/>
      <c r="G15" s="78" t="str">
        <f>IF($G$9&gt;0,VLOOKUP($G$9,'Lista Proyectos'!$A$2:$N$33,9,0)," ")</f>
        <v xml:space="preserve"> </v>
      </c>
      <c r="H15" s="7"/>
      <c r="J15"/>
      <c r="K15"/>
      <c r="L15"/>
      <c r="M15"/>
      <c r="N15"/>
    </row>
    <row r="16" spans="1:14" ht="15" customHeight="1" x14ac:dyDescent="0.2">
      <c r="A16" s="2"/>
      <c r="B16" s="1"/>
      <c r="C16" s="1"/>
      <c r="D16" s="1"/>
      <c r="E16" s="22"/>
      <c r="F16" s="22"/>
      <c r="G16" s="178"/>
      <c r="H16" s="7"/>
      <c r="J16"/>
      <c r="K16"/>
      <c r="L16"/>
      <c r="M16"/>
      <c r="N16"/>
    </row>
    <row r="17" spans="1:14" ht="18" customHeight="1" x14ac:dyDescent="0.2">
      <c r="A17" s="2"/>
      <c r="B17" s="1"/>
      <c r="C17" s="1"/>
      <c r="D17" s="1"/>
      <c r="E17" s="23" t="s">
        <v>23</v>
      </c>
      <c r="F17" s="21"/>
      <c r="G17" s="78" t="str">
        <f>IF($G$9&gt;0,VLOOKUP($G$9,'Lista Proyectos'!$A$2:$N$33,10,0)," ")</f>
        <v xml:space="preserve"> </v>
      </c>
      <c r="H17" s="7"/>
      <c r="J17"/>
      <c r="K17"/>
      <c r="L17"/>
      <c r="M17"/>
      <c r="N17"/>
    </row>
    <row r="18" spans="1:14" ht="15" customHeight="1" x14ac:dyDescent="0.2">
      <c r="A18" s="2"/>
      <c r="B18" s="1"/>
      <c r="C18" s="1"/>
      <c r="D18" s="1"/>
      <c r="E18" s="1"/>
      <c r="F18" s="23"/>
      <c r="G18" s="199"/>
      <c r="H18" s="7"/>
      <c r="J18"/>
      <c r="K18"/>
      <c r="L18"/>
      <c r="M18"/>
      <c r="N18"/>
    </row>
    <row r="19" spans="1:14" s="4" customFormat="1" ht="46.5" customHeight="1" x14ac:dyDescent="0.2">
      <c r="A19" s="2"/>
      <c r="B19" s="3" t="s">
        <v>44</v>
      </c>
      <c r="C19" s="154" t="str">
        <f>IF($G$9&gt;0,VLOOKUP($G$9,'Lista Proyectos'!$A$2:$N$33,3,0)," ")</f>
        <v xml:space="preserve"> </v>
      </c>
      <c r="D19" s="155"/>
      <c r="E19" s="155"/>
      <c r="F19" s="155"/>
      <c r="G19" s="156"/>
      <c r="H19" s="7"/>
      <c r="J19"/>
      <c r="K19"/>
      <c r="L19"/>
      <c r="M19"/>
      <c r="N19"/>
    </row>
    <row r="20" spans="1:14" s="4" customFormat="1" ht="9.75" customHeight="1" x14ac:dyDescent="0.2">
      <c r="A20" s="2"/>
      <c r="B20" s="3"/>
      <c r="C20" s="85"/>
      <c r="D20" s="85"/>
      <c r="E20" s="85"/>
      <c r="F20" s="85"/>
      <c r="G20" s="85"/>
      <c r="H20" s="7"/>
      <c r="J20"/>
      <c r="K20"/>
      <c r="L20"/>
      <c r="M20"/>
      <c r="N20"/>
    </row>
    <row r="21" spans="1:14" s="4" customFormat="1" ht="27" customHeight="1" x14ac:dyDescent="0.2">
      <c r="A21" s="2"/>
      <c r="B21" s="3" t="s">
        <v>41</v>
      </c>
      <c r="C21" s="154" t="str">
        <f>IF($G$9&gt;0,VLOOKUP($G$9,'Lista Proyectos'!$A$2:$N$33,4,0)," ")</f>
        <v xml:space="preserve"> </v>
      </c>
      <c r="D21" s="155"/>
      <c r="E21" s="155"/>
      <c r="F21" s="155"/>
      <c r="G21" s="156"/>
      <c r="H21" s="7"/>
      <c r="J21"/>
      <c r="K21"/>
      <c r="L21"/>
      <c r="M21"/>
      <c r="N21"/>
    </row>
    <row r="22" spans="1:14" ht="15" customHeight="1" x14ac:dyDescent="0.2">
      <c r="A22" s="2"/>
      <c r="B22" s="1"/>
      <c r="C22" s="1"/>
      <c r="D22" s="1"/>
      <c r="E22" s="95"/>
      <c r="F22" s="200"/>
      <c r="G22" s="201"/>
      <c r="H22" s="7"/>
      <c r="J22"/>
      <c r="K22"/>
      <c r="L22"/>
      <c r="M22"/>
      <c r="N22"/>
    </row>
    <row r="23" spans="1:14" s="4" customFormat="1" ht="15.75" customHeight="1" x14ac:dyDescent="0.2">
      <c r="A23" s="2"/>
      <c r="B23" s="3"/>
      <c r="C23" s="85"/>
      <c r="D23" s="85"/>
      <c r="E23" s="202" t="s">
        <v>82</v>
      </c>
      <c r="F23" s="189"/>
      <c r="G23" s="202" t="s">
        <v>83</v>
      </c>
      <c r="H23" s="7"/>
      <c r="J23"/>
      <c r="K23"/>
      <c r="L23"/>
      <c r="M23"/>
      <c r="N23"/>
    </row>
    <row r="24" spans="1:14" s="4" customFormat="1" ht="18" customHeight="1" x14ac:dyDescent="0.2">
      <c r="A24" s="2"/>
      <c r="B24" s="3" t="s">
        <v>84</v>
      </c>
      <c r="C24" s="138"/>
      <c r="D24" s="180" t="s">
        <v>85</v>
      </c>
      <c r="E24" s="181"/>
      <c r="G24" s="181"/>
      <c r="H24" s="7"/>
    </row>
    <row r="25" spans="1:14" ht="15" customHeight="1" x14ac:dyDescent="0.2">
      <c r="A25" s="2"/>
      <c r="B25" s="1"/>
      <c r="C25" s="1"/>
      <c r="D25" s="1"/>
      <c r="E25" s="1"/>
      <c r="F25" s="23"/>
      <c r="G25" s="201"/>
      <c r="H25" s="7"/>
      <c r="J25"/>
      <c r="K25"/>
      <c r="L25"/>
      <c r="M25"/>
      <c r="N25"/>
    </row>
    <row r="26" spans="1:14" ht="0.75" customHeight="1" x14ac:dyDescent="0.2">
      <c r="A26" s="2"/>
      <c r="B26" s="1"/>
      <c r="C26" s="1"/>
      <c r="D26" s="1"/>
      <c r="E26" s="1"/>
      <c r="F26" s="1"/>
      <c r="G26" s="1"/>
      <c r="H26" s="7"/>
    </row>
    <row r="27" spans="1:14" s="13" customFormat="1" ht="27" customHeight="1" x14ac:dyDescent="0.2">
      <c r="A27" s="11"/>
      <c r="B27" s="10" t="s">
        <v>6</v>
      </c>
      <c r="C27" s="149" t="s">
        <v>7</v>
      </c>
      <c r="D27" s="149"/>
      <c r="E27" s="150"/>
      <c r="F27" s="10" t="s">
        <v>277</v>
      </c>
      <c r="G27" s="10" t="s">
        <v>278</v>
      </c>
      <c r="H27" s="12"/>
    </row>
    <row r="28" spans="1:14" s="5" customFormat="1" ht="20.100000000000001" customHeight="1" x14ac:dyDescent="0.2">
      <c r="A28" s="8"/>
      <c r="B28" s="157" t="s">
        <v>27</v>
      </c>
      <c r="C28" s="162" t="s">
        <v>25</v>
      </c>
      <c r="D28" s="173"/>
      <c r="E28" s="163"/>
      <c r="F28" s="33">
        <f>SUMIFS('Detalle Aportes'!$L$14:$L$23,'Detalle Aportes'!$M$14:$M$23,"Pecuniario",'Detalle Aportes'!$E$14:$E$23,'Resumen Declaración Aportes'!$C28)</f>
        <v>0</v>
      </c>
      <c r="G28" s="33">
        <f>SUMIFS('Detalle Aportes'!$L$14:$L$23,'Detalle Aportes'!$M$14:$M$23,"No Pecuniario",'Detalle Aportes'!$E$14:$E$23,'Resumen Declaración Aportes'!$C28)</f>
        <v>0</v>
      </c>
      <c r="H28" s="9"/>
    </row>
    <row r="29" spans="1:14" ht="20.100000000000001" customHeight="1" x14ac:dyDescent="0.2">
      <c r="A29" s="2"/>
      <c r="B29" s="158"/>
      <c r="C29" s="162" t="s">
        <v>26</v>
      </c>
      <c r="D29" s="173"/>
      <c r="E29" s="163"/>
      <c r="F29" s="33">
        <f>SUMIFS('Detalle Aportes'!$L$14:$L$23,'Detalle Aportes'!$M$14:$M$23,"Pecuniario",'Detalle Aportes'!$E$14:$E$23,'Resumen Declaración Aportes'!$C29)</f>
        <v>0</v>
      </c>
      <c r="G29" s="33">
        <f>SUMIFS('Detalle Aportes'!$L$14:$L$23,'Detalle Aportes'!$M$14:$M$23,"No Pecuniario",'Detalle Aportes'!$E$14:$E$23,'Resumen Declaración Aportes'!$C29)</f>
        <v>0</v>
      </c>
      <c r="H29" s="7"/>
    </row>
    <row r="30" spans="1:14" ht="20.100000000000001" customHeight="1" x14ac:dyDescent="0.2">
      <c r="A30" s="2"/>
      <c r="B30" s="157" t="s">
        <v>28</v>
      </c>
      <c r="C30" s="162" t="s">
        <v>29</v>
      </c>
      <c r="D30" s="173"/>
      <c r="E30" s="163"/>
      <c r="F30" s="33">
        <f>SUMIFS('Detalle Aportes'!$L$14:$L$23,'Detalle Aportes'!$M$14:$M$23,"Pecuniario",'Detalle Aportes'!$E$14:$E$23,'Resumen Declaración Aportes'!$C30)</f>
        <v>0</v>
      </c>
      <c r="G30" s="33">
        <f>SUMIFS('Detalle Aportes'!$L$14:$L$23,'Detalle Aportes'!$M$14:$M$23,"No Pecuniario",'Detalle Aportes'!$E$14:$E$23,'Resumen Declaración Aportes'!$C30)</f>
        <v>0</v>
      </c>
      <c r="H30" s="7"/>
    </row>
    <row r="31" spans="1:14" ht="20.100000000000001" customHeight="1" x14ac:dyDescent="0.2">
      <c r="A31" s="2"/>
      <c r="B31" s="159"/>
      <c r="C31" s="164" t="s">
        <v>30</v>
      </c>
      <c r="D31" s="174"/>
      <c r="E31" s="165"/>
      <c r="F31" s="33">
        <f>SUMIFS('Detalle Aportes'!$L$14:$L$23,'Detalle Aportes'!$M$14:$M$23,"Pecuniario",'Detalle Aportes'!$E$14:$E$23,'Resumen Declaración Aportes'!$C31)</f>
        <v>0</v>
      </c>
      <c r="G31" s="33">
        <f>SUMIFS('Detalle Aportes'!$L$14:$L$23,'Detalle Aportes'!$M$14:$M$23,"No Pecuniario",'Detalle Aportes'!$E$14:$E$23,'Resumen Declaración Aportes'!$C31)</f>
        <v>0</v>
      </c>
      <c r="H31" s="7"/>
    </row>
    <row r="32" spans="1:14" ht="20.100000000000001" customHeight="1" x14ac:dyDescent="0.2">
      <c r="A32" s="2"/>
      <c r="B32" s="159"/>
      <c r="C32" s="162" t="s">
        <v>31</v>
      </c>
      <c r="D32" s="173"/>
      <c r="E32" s="163"/>
      <c r="F32" s="33">
        <f>SUMIFS('Detalle Aportes'!$L$14:$L$23,'Detalle Aportes'!$M$14:$M$23,"Pecuniario",'Detalle Aportes'!$E$14:$E$23,'Resumen Declaración Aportes'!$C32)</f>
        <v>0</v>
      </c>
      <c r="G32" s="33">
        <f>SUMIFS('Detalle Aportes'!$L$14:$L$23,'Detalle Aportes'!$M$14:$M$23,"No Pecuniario",'Detalle Aportes'!$E$14:$E$23,'Resumen Declaración Aportes'!$C32)</f>
        <v>0</v>
      </c>
      <c r="H32" s="7"/>
    </row>
    <row r="33" spans="1:8" ht="20.100000000000001" customHeight="1" x14ac:dyDescent="0.2">
      <c r="A33" s="2"/>
      <c r="B33" s="158"/>
      <c r="C33" s="162" t="s">
        <v>32</v>
      </c>
      <c r="D33" s="173"/>
      <c r="E33" s="163"/>
      <c r="F33" s="33">
        <f>SUMIFS('Detalle Aportes'!$L$14:$L$23,'Detalle Aportes'!$M$14:$M$23,"Pecuniario",'Detalle Aportes'!$E$14:$E$23,'Resumen Declaración Aportes'!$C33)</f>
        <v>0</v>
      </c>
      <c r="G33" s="33">
        <f>SUMIFS('Detalle Aportes'!$L$14:$L$23,'Detalle Aportes'!$M$14:$M$23,"No Pecuniario",'Detalle Aportes'!$E$14:$E$23,'Resumen Declaración Aportes'!$C33)</f>
        <v>0</v>
      </c>
      <c r="H33" s="7"/>
    </row>
    <row r="34" spans="1:8" ht="20.100000000000001" customHeight="1" x14ac:dyDescent="0.2">
      <c r="A34" s="2"/>
      <c r="B34" s="157" t="s">
        <v>34</v>
      </c>
      <c r="C34" s="162" t="s">
        <v>35</v>
      </c>
      <c r="D34" s="173"/>
      <c r="E34" s="163"/>
      <c r="F34" s="33">
        <f>SUMIFS('Detalle Aportes'!$L$14:$L$23,'Detalle Aportes'!$M$14:$M$23,"Pecuniario",'Detalle Aportes'!$E$14:$E$23,'Resumen Declaración Aportes'!$C34)</f>
        <v>0</v>
      </c>
      <c r="G34" s="33">
        <f>SUMIFS('Detalle Aportes'!$L$14:$L$23,'Detalle Aportes'!$M$14:$M$23,"No Pecuniario",'Detalle Aportes'!$E$14:$E$23,'Resumen Declaración Aportes'!$C34)</f>
        <v>0</v>
      </c>
      <c r="H34" s="7"/>
    </row>
    <row r="35" spans="1:8" s="5" customFormat="1" ht="20.100000000000001" customHeight="1" x14ac:dyDescent="0.2">
      <c r="A35" s="8"/>
      <c r="B35" s="158"/>
      <c r="C35" s="162" t="s">
        <v>36</v>
      </c>
      <c r="D35" s="173"/>
      <c r="E35" s="163"/>
      <c r="F35" s="33">
        <f>SUMIFS('Detalle Aportes'!$L$14:$L$23,'Detalle Aportes'!$M$14:$M$23,"Pecuniario",'Detalle Aportes'!$E$14:$E$23,'Resumen Declaración Aportes'!$C35)</f>
        <v>0</v>
      </c>
      <c r="G35" s="33">
        <f>SUMIFS('Detalle Aportes'!$L$14:$L$23,'Detalle Aportes'!$M$14:$M$23,"No Pecuniario",'Detalle Aportes'!$E$14:$E$23,'Resumen Declaración Aportes'!$C35)</f>
        <v>0</v>
      </c>
      <c r="H35" s="9"/>
    </row>
    <row r="36" spans="1:8" ht="20.100000000000001" customHeight="1" x14ac:dyDescent="0.2">
      <c r="A36" s="2"/>
      <c r="B36" s="184"/>
      <c r="C36" s="151" t="s">
        <v>53</v>
      </c>
      <c r="D36" s="175"/>
      <c r="E36" s="152"/>
      <c r="F36" s="34">
        <f>IF($G$9&gt;0,VLOOKUP($G$9,'Lista Proyectos'!$A$3:$N$33,6,0),0)</f>
        <v>0</v>
      </c>
      <c r="G36" s="34">
        <f>IF($G$9&gt;0,VLOOKUP($G$9,'Lista Proyectos'!$A$3:$N$33,7,0),0)</f>
        <v>0</v>
      </c>
      <c r="H36" s="7"/>
    </row>
    <row r="37" spans="1:8" ht="20.100000000000001" customHeight="1" x14ac:dyDescent="0.2">
      <c r="A37" s="2"/>
      <c r="B37" s="185"/>
      <c r="C37" s="151" t="s">
        <v>52</v>
      </c>
      <c r="D37" s="175"/>
      <c r="E37" s="152"/>
      <c r="F37" s="34">
        <f>SUM(F28:F35)</f>
        <v>0</v>
      </c>
      <c r="G37" s="34">
        <f>SUM(G28:G35)</f>
        <v>0</v>
      </c>
      <c r="H37" s="7"/>
    </row>
    <row r="38" spans="1:8" ht="20.100000000000001" customHeight="1" x14ac:dyDescent="0.2">
      <c r="A38" s="2"/>
      <c r="B38" s="185"/>
      <c r="C38" s="151" t="s">
        <v>268</v>
      </c>
      <c r="D38" s="175"/>
      <c r="E38" s="152"/>
      <c r="F38" s="34"/>
      <c r="G38" s="34"/>
      <c r="H38" s="7"/>
    </row>
    <row r="39" spans="1:8" ht="20.100000000000001" customHeight="1" x14ac:dyDescent="0.2">
      <c r="A39" s="2"/>
      <c r="B39" s="185"/>
      <c r="C39" s="151" t="s">
        <v>71</v>
      </c>
      <c r="D39" s="175"/>
      <c r="E39" s="152"/>
      <c r="F39" s="34">
        <f>F36-F37-F38</f>
        <v>0</v>
      </c>
      <c r="G39" s="34">
        <f>G36-G37-G38</f>
        <v>0</v>
      </c>
      <c r="H39" s="7"/>
    </row>
    <row r="40" spans="1:8" ht="20.100000000000001" customHeight="1" x14ac:dyDescent="0.2">
      <c r="A40" s="2"/>
      <c r="B40" s="186"/>
      <c r="C40" s="151" t="s">
        <v>72</v>
      </c>
      <c r="D40" s="175"/>
      <c r="E40" s="152"/>
      <c r="F40" s="35">
        <f>+IF(F36&gt;0,F39/F36,0)</f>
        <v>0</v>
      </c>
      <c r="G40" s="35">
        <f>+IF(G36&gt;0,G39/G36,0)</f>
        <v>0</v>
      </c>
      <c r="H40" s="7"/>
    </row>
    <row r="41" spans="1:8" x14ac:dyDescent="0.2">
      <c r="A41" s="2"/>
      <c r="B41" s="1"/>
      <c r="C41" s="1"/>
      <c r="D41" s="1"/>
      <c r="E41" s="1"/>
      <c r="F41" s="1"/>
      <c r="G41" s="1"/>
      <c r="H41" s="7"/>
    </row>
    <row r="42" spans="1:8" s="4" customFormat="1" ht="18.75" customHeight="1" x14ac:dyDescent="0.2">
      <c r="A42" s="99"/>
      <c r="B42" s="153" t="s">
        <v>69</v>
      </c>
      <c r="C42" s="153"/>
      <c r="D42" s="153"/>
      <c r="E42" s="153"/>
      <c r="F42" s="153"/>
      <c r="G42" s="153"/>
      <c r="H42" s="98"/>
    </row>
    <row r="43" spans="1:8" s="4" customFormat="1" ht="29.25" customHeight="1" x14ac:dyDescent="0.2">
      <c r="A43" s="99"/>
      <c r="B43" s="207" t="s">
        <v>70</v>
      </c>
      <c r="C43" s="207"/>
      <c r="D43" s="207"/>
      <c r="E43" s="207"/>
      <c r="F43" s="207"/>
      <c r="G43" s="207"/>
      <c r="H43" s="98"/>
    </row>
    <row r="44" spans="1:8" x14ac:dyDescent="0.2">
      <c r="A44" s="2"/>
      <c r="B44" s="1"/>
      <c r="C44" s="1"/>
      <c r="D44" s="1"/>
      <c r="E44" s="1"/>
      <c r="F44" s="1"/>
      <c r="G44" s="1"/>
      <c r="H44" s="7"/>
    </row>
    <row r="45" spans="1:8" x14ac:dyDescent="0.2">
      <c r="A45" s="2"/>
      <c r="B45" s="1"/>
      <c r="C45" s="1"/>
      <c r="D45" s="1"/>
      <c r="E45" s="1"/>
      <c r="F45" s="19"/>
      <c r="G45" s="19"/>
      <c r="H45" s="7"/>
    </row>
    <row r="46" spans="1:8" x14ac:dyDescent="0.2">
      <c r="A46" s="2"/>
      <c r="B46" s="1"/>
      <c r="C46" s="1"/>
      <c r="D46" s="1"/>
      <c r="E46" s="1"/>
      <c r="F46" s="1"/>
      <c r="G46" s="1"/>
      <c r="H46" s="7"/>
    </row>
    <row r="47" spans="1:8" ht="14.25" customHeight="1" x14ac:dyDescent="0.2">
      <c r="A47" s="2"/>
      <c r="B47" s="187" t="str">
        <f>IF($G$9&gt;0,VLOOKUP($G$9,'Lista Proyectos'!$A$3:$N$33,2,0)," ")</f>
        <v xml:space="preserve"> </v>
      </c>
      <c r="C47" s="187"/>
      <c r="D47" s="1"/>
      <c r="E47" s="20"/>
      <c r="F47" s="160" t="s">
        <v>68</v>
      </c>
      <c r="G47" s="160"/>
      <c r="H47" s="7"/>
    </row>
    <row r="48" spans="1:8" ht="14.25" customHeight="1" x14ac:dyDescent="0.2">
      <c r="A48" s="2"/>
      <c r="B48" s="188" t="s">
        <v>75</v>
      </c>
      <c r="C48" s="188"/>
      <c r="D48" s="1"/>
      <c r="E48" s="95"/>
      <c r="F48" s="161"/>
      <c r="G48" s="161"/>
      <c r="H48" s="7"/>
    </row>
    <row r="49" spans="1:8" x14ac:dyDescent="0.2">
      <c r="A49" s="99"/>
      <c r="B49" s="95"/>
      <c r="C49" s="95"/>
      <c r="D49" s="95"/>
      <c r="E49" s="95"/>
      <c r="F49" s="95"/>
      <c r="G49" s="95"/>
      <c r="H49" s="100"/>
    </row>
    <row r="50" spans="1:8" ht="9" customHeight="1" x14ac:dyDescent="0.2">
      <c r="A50" s="99"/>
      <c r="B50" s="95"/>
      <c r="C50" s="95"/>
      <c r="D50" s="95"/>
      <c r="E50" s="95"/>
      <c r="F50" s="95"/>
      <c r="G50" s="95"/>
      <c r="H50" s="100"/>
    </row>
    <row r="51" spans="1:8" ht="14.25" customHeight="1" x14ac:dyDescent="0.2">
      <c r="A51" s="99"/>
      <c r="B51" s="95"/>
      <c r="C51" s="95"/>
      <c r="D51" s="187" t="str">
        <f>IF($G$9&gt;0,VLOOKUP($G$9,'Lista Proyectos'!$A$3:$N$33,14,0)," ")</f>
        <v xml:space="preserve"> </v>
      </c>
      <c r="E51" s="187"/>
      <c r="F51" s="95"/>
      <c r="G51" s="95"/>
      <c r="H51" s="100"/>
    </row>
    <row r="52" spans="1:8" ht="14.25" customHeight="1" x14ac:dyDescent="0.2">
      <c r="A52" s="99"/>
      <c r="B52" s="95"/>
      <c r="C52" s="95"/>
      <c r="D52" s="188" t="s">
        <v>46</v>
      </c>
      <c r="E52" s="188"/>
      <c r="F52" s="95"/>
      <c r="G52" s="95"/>
      <c r="H52" s="100"/>
    </row>
    <row r="53" spans="1:8" ht="12" customHeight="1" thickBot="1" x14ac:dyDescent="0.25">
      <c r="A53" s="101"/>
      <c r="B53" s="102"/>
      <c r="C53" s="102"/>
      <c r="D53" s="102"/>
      <c r="E53" s="102"/>
      <c r="F53" s="102"/>
      <c r="G53" s="102"/>
      <c r="H53" s="103"/>
    </row>
  </sheetData>
  <sheetProtection algorithmName="SHA-512" hashValue="ENYUvKH23j6MBAGMLX/tGkKW7pFqOKGEpyG06QhycD7KAI7vor45Z8ABKPT1H1x20sL4XocdNywF00WplSCdeQ==" saltValue="ESeOxxeytU8gOfwrZ/bgAw==" spinCount="100000" sheet="1" objects="1" scenarios="1"/>
  <mergeCells count="31">
    <mergeCell ref="D51:E51"/>
    <mergeCell ref="D52:E52"/>
    <mergeCell ref="K9:N10"/>
    <mergeCell ref="C11:D11"/>
    <mergeCell ref="K11:N12"/>
    <mergeCell ref="C13:D13"/>
    <mergeCell ref="C19:G19"/>
    <mergeCell ref="C28:E28"/>
    <mergeCell ref="C29:E29"/>
    <mergeCell ref="C30:E30"/>
    <mergeCell ref="C31:E31"/>
    <mergeCell ref="C32:E32"/>
    <mergeCell ref="C33:E33"/>
    <mergeCell ref="C34:E34"/>
    <mergeCell ref="C35:E35"/>
    <mergeCell ref="C38:E38"/>
    <mergeCell ref="B47:C47"/>
    <mergeCell ref="B48:C48"/>
    <mergeCell ref="F47:G48"/>
    <mergeCell ref="B42:G42"/>
    <mergeCell ref="B43:G43"/>
    <mergeCell ref="B28:B29"/>
    <mergeCell ref="B30:B33"/>
    <mergeCell ref="B34:B35"/>
    <mergeCell ref="C36:E36"/>
    <mergeCell ref="C37:E37"/>
    <mergeCell ref="B7:G7"/>
    <mergeCell ref="C27:E27"/>
    <mergeCell ref="C39:E39"/>
    <mergeCell ref="C40:E40"/>
    <mergeCell ref="C21:G21"/>
  </mergeCells>
  <phoneticPr fontId="0" type="noConversion"/>
  <printOptions horizontalCentered="1"/>
  <pageMargins left="0" right="0" top="0.59055118110236227" bottom="0.59055118110236227" header="0" footer="0.19685039370078741"/>
  <pageSetup scale="75" orientation="portrait" r:id="rId1"/>
  <headerFooter alignWithMargins="0">
    <oddFooter>&amp;L&amp;A - &amp;F
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 Proyectos'!$A$3:$A$33</xm:f>
          </x14:formula1>
          <xm:sqref>G9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1"/>
  <sheetViews>
    <sheetView zoomScale="85" zoomScaleNormal="85" workbookViewId="0">
      <selection activeCell="D9" sqref="D9"/>
    </sheetView>
  </sheetViews>
  <sheetFormatPr baseColWidth="10" defaultColWidth="0" defaultRowHeight="12.75" x14ac:dyDescent="0.2"/>
  <cols>
    <col min="1" max="1" width="2.28515625" style="36" customWidth="1"/>
    <col min="2" max="2" width="2.5703125" style="36" customWidth="1"/>
    <col min="3" max="3" width="6.28515625" style="126" customWidth="1"/>
    <col min="4" max="4" width="17.28515625" style="36" customWidth="1"/>
    <col min="5" max="5" width="30" style="36" customWidth="1"/>
    <col min="6" max="6" width="15.140625" style="36" customWidth="1"/>
    <col min="7" max="7" width="22.5703125" style="36" customWidth="1"/>
    <col min="8" max="8" width="41.85546875" style="36" customWidth="1"/>
    <col min="9" max="9" width="16.42578125" style="36" customWidth="1"/>
    <col min="10" max="10" width="12.42578125" style="36" customWidth="1"/>
    <col min="11" max="11" width="12" style="36" customWidth="1"/>
    <col min="12" max="12" width="15.5703125" style="36" customWidth="1"/>
    <col min="13" max="13" width="11.140625" style="36" customWidth="1"/>
    <col min="14" max="14" width="3" style="36" customWidth="1"/>
    <col min="15" max="15" width="3.7109375" style="36" customWidth="1"/>
    <col min="16" max="16" width="15.7109375" style="37" customWidth="1"/>
    <col min="17" max="18" width="11.42578125" style="36" customWidth="1"/>
    <col min="19" max="16384" width="11.42578125" style="36" hidden="1"/>
  </cols>
  <sheetData>
    <row r="1" spans="2:16" ht="13.5" thickBot="1" x14ac:dyDescent="0.25"/>
    <row r="2" spans="2:16" ht="20.25" customHeight="1" x14ac:dyDescent="0.2">
      <c r="B2" s="38"/>
      <c r="C2" s="127"/>
      <c r="D2" s="39"/>
      <c r="E2" s="39"/>
      <c r="F2" s="40"/>
      <c r="G2" s="39"/>
      <c r="H2" s="39"/>
      <c r="I2" s="41"/>
      <c r="J2" s="41"/>
      <c r="K2" s="190" t="s">
        <v>43</v>
      </c>
      <c r="L2" s="191">
        <f ca="1">+'Resumen Declaración Aportes'!G3</f>
        <v>43109</v>
      </c>
      <c r="M2" s="39"/>
      <c r="N2" s="42"/>
      <c r="O2" s="43"/>
      <c r="P2" s="44"/>
    </row>
    <row r="3" spans="2:16" ht="20.25" customHeight="1" x14ac:dyDescent="0.2">
      <c r="B3" s="43"/>
      <c r="C3" s="125"/>
      <c r="D3" s="45"/>
      <c r="E3" s="45"/>
      <c r="F3" s="192" t="s">
        <v>269</v>
      </c>
      <c r="G3" s="193" t="str">
        <f>+'Resumen Declaración Aportes'!C9</f>
        <v>FONDEQUIP</v>
      </c>
      <c r="H3" s="49"/>
      <c r="I3" s="144" t="s">
        <v>270</v>
      </c>
      <c r="J3" s="194">
        <f>+'Resumen Declaración Aportes'!C24</f>
        <v>0</v>
      </c>
      <c r="M3" s="45"/>
      <c r="N3" s="47"/>
      <c r="O3" s="48"/>
      <c r="P3" s="45"/>
    </row>
    <row r="4" spans="2:16" ht="20.25" customHeight="1" x14ac:dyDescent="0.2">
      <c r="B4" s="43"/>
      <c r="C4" s="105"/>
      <c r="D4" s="44"/>
      <c r="E4" s="44"/>
      <c r="F4" s="145" t="s">
        <v>271</v>
      </c>
      <c r="G4" s="193">
        <f>+'Resumen Declaración Aportes'!G9</f>
        <v>0</v>
      </c>
      <c r="H4" s="49"/>
      <c r="I4" s="195" t="s">
        <v>272</v>
      </c>
      <c r="J4" s="196" t="s">
        <v>273</v>
      </c>
      <c r="K4" s="196"/>
      <c r="L4" s="197" t="str">
        <f>IF('Resumen Declaración Aportes'!E24&gt;0,+'Resumen Declaración Aportes'!E24," ")</f>
        <v xml:space="preserve"> </v>
      </c>
      <c r="M4" s="44"/>
      <c r="N4" s="51"/>
      <c r="O4" s="43"/>
      <c r="P4" s="49"/>
    </row>
    <row r="5" spans="2:16" ht="20.25" customHeight="1" x14ac:dyDescent="0.2">
      <c r="B5" s="43"/>
      <c r="C5" s="105"/>
      <c r="D5" s="44"/>
      <c r="E5" s="44"/>
      <c r="F5" s="145" t="s">
        <v>42</v>
      </c>
      <c r="G5" s="198" t="str">
        <f>+'Resumen Declaración Aportes'!C11</f>
        <v xml:space="preserve"> </v>
      </c>
      <c r="H5" s="198"/>
      <c r="I5" s="195"/>
      <c r="J5" s="196" t="s">
        <v>274</v>
      </c>
      <c r="K5" s="196"/>
      <c r="L5" s="197" t="str">
        <f>IF('Resumen Declaración Aportes'!G24&gt;0,+'Resumen Declaración Aportes'!G24," ")</f>
        <v xml:space="preserve"> </v>
      </c>
      <c r="M5" s="44"/>
      <c r="N5" s="51"/>
      <c r="O5" s="43"/>
      <c r="P5" s="49"/>
    </row>
    <row r="6" spans="2:16" ht="20.25" customHeight="1" x14ac:dyDescent="0.2">
      <c r="B6" s="43"/>
      <c r="C6" s="108"/>
      <c r="D6" s="52"/>
      <c r="E6" s="52"/>
      <c r="F6" s="145" t="s">
        <v>275</v>
      </c>
      <c r="G6" s="198" t="str">
        <f>+'Resumen Declaración Aportes'!C13</f>
        <v xml:space="preserve"> </v>
      </c>
      <c r="H6" s="198"/>
      <c r="I6" s="145" t="s">
        <v>276</v>
      </c>
      <c r="J6" s="198" t="str">
        <f>+'Resumen Declaración Aportes'!G13</f>
        <v>VI CONCURSO 2017</v>
      </c>
      <c r="K6" s="198"/>
      <c r="L6" s="198"/>
      <c r="M6" s="44"/>
      <c r="N6" s="51"/>
      <c r="O6" s="43"/>
      <c r="P6" s="53"/>
    </row>
    <row r="7" spans="2:16" ht="18" customHeight="1" thickBot="1" x14ac:dyDescent="0.25">
      <c r="B7" s="43"/>
      <c r="C7" s="105"/>
      <c r="I7" s="46"/>
      <c r="J7" s="46"/>
      <c r="K7" s="46"/>
      <c r="L7" s="46"/>
      <c r="N7" s="55"/>
      <c r="O7" s="56"/>
      <c r="P7" s="57"/>
    </row>
    <row r="8" spans="2:16" ht="18" customHeight="1" x14ac:dyDescent="0.2">
      <c r="B8" s="43"/>
      <c r="C8" s="108"/>
      <c r="D8" s="109" t="s">
        <v>57</v>
      </c>
      <c r="E8" s="110"/>
      <c r="F8" s="111"/>
      <c r="G8" s="112"/>
      <c r="H8" s="113"/>
      <c r="I8" s="104"/>
      <c r="J8" s="114"/>
      <c r="K8" s="115"/>
      <c r="L8" s="49"/>
      <c r="N8" s="55"/>
      <c r="P8" s="36"/>
    </row>
    <row r="9" spans="2:16" ht="18" customHeight="1" x14ac:dyDescent="0.2">
      <c r="B9" s="43"/>
      <c r="C9" s="108"/>
      <c r="D9" s="116" t="s">
        <v>64</v>
      </c>
      <c r="E9" s="137"/>
      <c r="F9" s="118"/>
      <c r="G9" s="119"/>
      <c r="H9" s="120"/>
      <c r="I9" s="104"/>
      <c r="J9" s="114"/>
      <c r="K9" s="115"/>
      <c r="L9" s="49"/>
      <c r="N9" s="55"/>
      <c r="P9" s="36"/>
    </row>
    <row r="10" spans="2:16" ht="18" customHeight="1" x14ac:dyDescent="0.2">
      <c r="B10" s="43"/>
      <c r="C10" s="108"/>
      <c r="D10" s="116" t="s">
        <v>65</v>
      </c>
      <c r="E10" s="117"/>
      <c r="F10" s="118"/>
      <c r="G10" s="119"/>
      <c r="H10" s="120"/>
      <c r="I10" s="104"/>
      <c r="J10" s="114"/>
      <c r="K10" s="115"/>
      <c r="L10" s="49"/>
      <c r="N10" s="55"/>
      <c r="P10" s="36"/>
    </row>
    <row r="11" spans="2:16" ht="18" customHeight="1" thickBot="1" x14ac:dyDescent="0.25">
      <c r="B11" s="43"/>
      <c r="C11" s="105"/>
      <c r="D11" s="121" t="s">
        <v>66</v>
      </c>
      <c r="E11" s="122"/>
      <c r="F11" s="122"/>
      <c r="G11" s="122"/>
      <c r="H11" s="123"/>
      <c r="I11" s="46"/>
      <c r="J11" s="46"/>
      <c r="K11" s="46"/>
      <c r="L11" s="46"/>
      <c r="N11" s="55"/>
      <c r="P11" s="36"/>
    </row>
    <row r="12" spans="2:16" ht="18" customHeight="1" thickBot="1" x14ac:dyDescent="0.25">
      <c r="B12" s="43"/>
      <c r="C12" s="105"/>
      <c r="I12" s="46"/>
      <c r="J12" s="46"/>
      <c r="K12" s="46"/>
      <c r="L12" s="46"/>
      <c r="N12" s="55"/>
      <c r="O12" s="56"/>
      <c r="P12" s="57"/>
    </row>
    <row r="13" spans="2:16" s="60" customFormat="1" ht="53.25" customHeight="1" thickBot="1" x14ac:dyDescent="0.25">
      <c r="B13" s="58"/>
      <c r="C13" s="124" t="s">
        <v>8</v>
      </c>
      <c r="D13" s="76" t="s">
        <v>10</v>
      </c>
      <c r="E13" s="76" t="s">
        <v>9</v>
      </c>
      <c r="F13" s="76" t="s">
        <v>0</v>
      </c>
      <c r="G13" s="76" t="s">
        <v>1</v>
      </c>
      <c r="H13" s="76" t="s">
        <v>4</v>
      </c>
      <c r="I13" s="76" t="s">
        <v>5</v>
      </c>
      <c r="J13" s="76" t="s">
        <v>3</v>
      </c>
      <c r="K13" s="76" t="s">
        <v>2</v>
      </c>
      <c r="L13" s="87" t="s">
        <v>60</v>
      </c>
      <c r="M13" s="86" t="s">
        <v>49</v>
      </c>
      <c r="N13" s="59"/>
      <c r="O13" s="58"/>
    </row>
    <row r="14" spans="2:16" ht="29.25" customHeight="1" x14ac:dyDescent="0.2">
      <c r="B14" s="43"/>
      <c r="C14" s="128">
        <v>1</v>
      </c>
      <c r="D14" s="79" t="str">
        <f>IF(E14&gt;0,VLOOKUP(E14,Listas!$B$3:$C$10,2,0)," ")</f>
        <v xml:space="preserve"> </v>
      </c>
      <c r="E14" s="88"/>
      <c r="F14" s="61"/>
      <c r="G14" s="62"/>
      <c r="H14" s="62"/>
      <c r="I14" s="62"/>
      <c r="J14" s="61"/>
      <c r="K14" s="63"/>
      <c r="L14" s="89"/>
      <c r="M14" s="92"/>
      <c r="N14" s="51"/>
      <c r="O14" s="43"/>
      <c r="P14" s="36"/>
    </row>
    <row r="15" spans="2:16" ht="29.25" customHeight="1" x14ac:dyDescent="0.2">
      <c r="B15" s="43"/>
      <c r="C15" s="128">
        <v>2</v>
      </c>
      <c r="D15" s="80" t="str">
        <f>IF(E15&gt;0,VLOOKUP(E15,Listas!$B$3:$C$10,2,0)," ")</f>
        <v xml:space="preserve"> </v>
      </c>
      <c r="E15" s="88"/>
      <c r="F15" s="64"/>
      <c r="G15" s="65"/>
      <c r="H15" s="65"/>
      <c r="I15" s="65"/>
      <c r="J15" s="64"/>
      <c r="K15" s="66"/>
      <c r="L15" s="90"/>
      <c r="M15" s="93"/>
      <c r="N15" s="51"/>
      <c r="O15" s="43"/>
      <c r="P15" s="36"/>
    </row>
    <row r="16" spans="2:16" ht="29.25" customHeight="1" x14ac:dyDescent="0.2">
      <c r="B16" s="43"/>
      <c r="C16" s="128">
        <v>3</v>
      </c>
      <c r="D16" s="80" t="str">
        <f>IF(E16&gt;0,VLOOKUP(E16,Listas!$B$3:$C$10,2,0)," ")</f>
        <v xml:space="preserve"> </v>
      </c>
      <c r="E16" s="88"/>
      <c r="F16" s="64"/>
      <c r="G16" s="131"/>
      <c r="H16" s="65"/>
      <c r="I16" s="65"/>
      <c r="J16" s="64"/>
      <c r="K16" s="66"/>
      <c r="L16" s="90"/>
      <c r="M16" s="93"/>
      <c r="N16" s="51"/>
      <c r="O16" s="43"/>
      <c r="P16" s="36"/>
    </row>
    <row r="17" spans="2:17" ht="29.25" customHeight="1" x14ac:dyDescent="0.2">
      <c r="B17" s="43"/>
      <c r="C17" s="128">
        <v>4</v>
      </c>
      <c r="D17" s="80" t="str">
        <f>IF(E17&gt;0,VLOOKUP(E17,Listas!$B$3:$C$10,2,0)," ")</f>
        <v xml:space="preserve"> </v>
      </c>
      <c r="E17" s="88"/>
      <c r="F17" s="64"/>
      <c r="G17" s="65"/>
      <c r="H17" s="65"/>
      <c r="I17" s="65"/>
      <c r="J17" s="64"/>
      <c r="K17" s="66"/>
      <c r="L17" s="90"/>
      <c r="M17" s="93"/>
      <c r="N17" s="51"/>
      <c r="O17" s="43"/>
      <c r="P17" s="36"/>
    </row>
    <row r="18" spans="2:17" ht="29.25" customHeight="1" x14ac:dyDescent="0.2">
      <c r="B18" s="43"/>
      <c r="C18" s="128">
        <v>5</v>
      </c>
      <c r="D18" s="80" t="str">
        <f>IF(E18&gt;0,VLOOKUP(E18,Listas!$B$3:$C$10,2,0)," ")</f>
        <v xml:space="preserve"> </v>
      </c>
      <c r="E18" s="88"/>
      <c r="F18" s="64"/>
      <c r="G18" s="65"/>
      <c r="H18" s="65"/>
      <c r="I18" s="65"/>
      <c r="J18" s="64"/>
      <c r="K18" s="66"/>
      <c r="L18" s="90"/>
      <c r="M18" s="93"/>
      <c r="N18" s="51"/>
      <c r="O18" s="43"/>
      <c r="P18" s="36"/>
    </row>
    <row r="19" spans="2:17" ht="29.25" customHeight="1" x14ac:dyDescent="0.2">
      <c r="B19" s="43"/>
      <c r="C19" s="128">
        <v>6</v>
      </c>
      <c r="D19" s="80" t="str">
        <f>IF(E19&gt;0,VLOOKUP(E19,Listas!$B$3:$C$10,2,0)," ")</f>
        <v xml:space="preserve"> </v>
      </c>
      <c r="E19" s="88"/>
      <c r="F19" s="64"/>
      <c r="G19" s="65"/>
      <c r="H19" s="65"/>
      <c r="I19" s="65"/>
      <c r="J19" s="64"/>
      <c r="K19" s="66"/>
      <c r="L19" s="90"/>
      <c r="M19" s="93"/>
      <c r="N19" s="51"/>
      <c r="O19" s="43"/>
      <c r="P19" s="36"/>
    </row>
    <row r="20" spans="2:17" ht="29.25" customHeight="1" x14ac:dyDescent="0.2">
      <c r="B20" s="43"/>
      <c r="C20" s="128">
        <v>7</v>
      </c>
      <c r="D20" s="80" t="str">
        <f>IF(E20&gt;0,VLOOKUP(E20,Listas!$B$3:$C$10,2,0)," ")</f>
        <v xml:space="preserve"> </v>
      </c>
      <c r="E20" s="88"/>
      <c r="F20" s="64"/>
      <c r="G20" s="65"/>
      <c r="H20" s="65"/>
      <c r="I20" s="65"/>
      <c r="J20" s="64"/>
      <c r="K20" s="66"/>
      <c r="L20" s="90"/>
      <c r="M20" s="93"/>
      <c r="N20" s="51"/>
      <c r="O20" s="43"/>
      <c r="P20" s="36"/>
    </row>
    <row r="21" spans="2:17" ht="29.25" customHeight="1" x14ac:dyDescent="0.2">
      <c r="B21" s="43"/>
      <c r="C21" s="128">
        <v>8</v>
      </c>
      <c r="D21" s="80" t="str">
        <f>IF(E21&gt;0,VLOOKUP(E21,Listas!$B$3:$C$10,2,0)," ")</f>
        <v xml:space="preserve"> </v>
      </c>
      <c r="E21" s="88"/>
      <c r="F21" s="64"/>
      <c r="G21" s="65"/>
      <c r="H21" s="65"/>
      <c r="I21" s="65"/>
      <c r="J21" s="64"/>
      <c r="K21" s="66"/>
      <c r="L21" s="90"/>
      <c r="M21" s="93"/>
      <c r="N21" s="51"/>
      <c r="O21" s="43"/>
      <c r="P21" s="36"/>
    </row>
    <row r="22" spans="2:17" ht="29.25" customHeight="1" x14ac:dyDescent="0.2">
      <c r="B22" s="43"/>
      <c r="C22" s="128">
        <v>9</v>
      </c>
      <c r="D22" s="80" t="str">
        <f>IF(E22&gt;0,VLOOKUP(E22,Listas!$B$3:$C$10,2,0)," ")</f>
        <v xml:space="preserve"> </v>
      </c>
      <c r="E22" s="88"/>
      <c r="F22" s="64"/>
      <c r="G22" s="65"/>
      <c r="H22" s="65"/>
      <c r="I22" s="65"/>
      <c r="J22" s="64"/>
      <c r="K22" s="66"/>
      <c r="L22" s="90"/>
      <c r="M22" s="93"/>
      <c r="N22" s="51"/>
      <c r="O22" s="43"/>
      <c r="P22" s="36"/>
    </row>
    <row r="23" spans="2:17" ht="29.25" customHeight="1" thickBot="1" x14ac:dyDescent="0.25">
      <c r="B23" s="43"/>
      <c r="C23" s="129">
        <v>10</v>
      </c>
      <c r="D23" s="81" t="str">
        <f>IF(E23&gt;0,VLOOKUP(E23,Listas!$B$3:$C$10,2,0)," ")</f>
        <v xml:space="preserve"> </v>
      </c>
      <c r="E23" s="67"/>
      <c r="F23" s="68"/>
      <c r="G23" s="67"/>
      <c r="H23" s="67"/>
      <c r="I23" s="67"/>
      <c r="J23" s="68"/>
      <c r="K23" s="69"/>
      <c r="L23" s="91"/>
      <c r="M23" s="94"/>
      <c r="N23" s="51"/>
      <c r="O23" s="43"/>
      <c r="P23" s="36"/>
    </row>
    <row r="24" spans="2:17" ht="36" customHeight="1" thickBot="1" x14ac:dyDescent="0.25">
      <c r="B24" s="43"/>
      <c r="C24" s="105"/>
      <c r="D24" s="168"/>
      <c r="E24" s="168"/>
      <c r="F24" s="44"/>
      <c r="G24" s="44"/>
      <c r="H24" s="44"/>
      <c r="I24" s="44"/>
      <c r="J24" s="44"/>
      <c r="K24" s="106" t="s">
        <v>11</v>
      </c>
      <c r="L24" s="107">
        <f>SUM(L14:L23)</f>
        <v>0</v>
      </c>
      <c r="N24" s="51"/>
      <c r="O24" s="43"/>
      <c r="P24" s="44"/>
    </row>
    <row r="25" spans="2:17" ht="24.95" customHeight="1" x14ac:dyDescent="0.2">
      <c r="B25" s="43"/>
      <c r="C25" s="105"/>
      <c r="D25" s="50"/>
      <c r="E25" s="50"/>
      <c r="F25" s="44"/>
      <c r="G25" s="44"/>
      <c r="H25" s="44"/>
      <c r="I25" s="44"/>
      <c r="J25" s="44"/>
      <c r="K25" s="44"/>
      <c r="L25" s="44"/>
      <c r="M25" s="44"/>
      <c r="N25" s="51"/>
      <c r="O25" s="70"/>
      <c r="P25" s="71"/>
    </row>
    <row r="26" spans="2:17" ht="24.95" customHeight="1" x14ac:dyDescent="0.2">
      <c r="B26" s="43"/>
      <c r="C26" s="105"/>
      <c r="D26" s="83"/>
      <c r="E26" s="83"/>
      <c r="F26" s="44"/>
      <c r="G26" s="44"/>
      <c r="H26" s="44"/>
      <c r="I26" s="44"/>
      <c r="J26" s="44"/>
      <c r="K26" s="44"/>
      <c r="L26" s="44"/>
      <c r="M26" s="44"/>
      <c r="N26" s="51"/>
      <c r="O26" s="70"/>
      <c r="P26" s="71"/>
    </row>
    <row r="27" spans="2:17" ht="24.95" customHeight="1" x14ac:dyDescent="0.2">
      <c r="B27" s="43"/>
      <c r="C27" s="105"/>
      <c r="F27" s="49"/>
      <c r="G27" s="44"/>
      <c r="H27" s="44"/>
      <c r="I27" s="44"/>
      <c r="J27" s="44"/>
      <c r="K27" s="44"/>
      <c r="L27" s="44"/>
      <c r="M27" s="44"/>
      <c r="N27" s="51"/>
      <c r="O27" s="70"/>
      <c r="P27" s="71"/>
    </row>
    <row r="28" spans="2:17" ht="15.75" customHeight="1" x14ac:dyDescent="0.2">
      <c r="B28" s="43"/>
      <c r="C28" s="105"/>
      <c r="D28" s="169" t="str">
        <f>+'Resumen Declaración Aportes'!B47</f>
        <v xml:space="preserve"> </v>
      </c>
      <c r="E28" s="169"/>
      <c r="F28" s="44"/>
      <c r="H28" s="171" t="str">
        <f>+'Resumen Declaración Aportes'!F47</f>
        <v>Nombre y Firma
Representante Institucional</v>
      </c>
      <c r="I28" s="44"/>
      <c r="J28" s="44"/>
      <c r="K28" s="170" t="str">
        <f>+'Resumen Declaración Aportes'!D51</f>
        <v xml:space="preserve"> </v>
      </c>
      <c r="L28" s="170"/>
      <c r="M28" s="53"/>
      <c r="N28" s="51"/>
      <c r="O28" s="43"/>
      <c r="P28" s="72"/>
    </row>
    <row r="29" spans="2:17" ht="15.75" customHeight="1" x14ac:dyDescent="0.2">
      <c r="B29" s="43"/>
      <c r="C29" s="105"/>
      <c r="D29" s="166" t="str">
        <f>+'Resumen Declaración Aportes'!B48</f>
        <v>Coordinador(a) Responsable</v>
      </c>
      <c r="E29" s="166"/>
      <c r="F29" s="44"/>
      <c r="G29" s="53"/>
      <c r="H29" s="172"/>
      <c r="I29" s="97"/>
      <c r="J29" s="97"/>
      <c r="K29" s="167" t="s">
        <v>46</v>
      </c>
      <c r="L29" s="167"/>
      <c r="M29" s="53"/>
      <c r="N29" s="51"/>
      <c r="O29" s="43"/>
      <c r="P29" s="72"/>
    </row>
    <row r="30" spans="2:17" ht="13.5" thickBot="1" x14ac:dyDescent="0.25">
      <c r="B30" s="73"/>
      <c r="C30" s="130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74"/>
      <c r="O30" s="43"/>
      <c r="P30" s="75"/>
      <c r="Q30" s="44"/>
    </row>
    <row r="31" spans="2:17" ht="10.5" customHeight="1" x14ac:dyDescent="0.2"/>
  </sheetData>
  <mergeCells count="12">
    <mergeCell ref="D29:E29"/>
    <mergeCell ref="K29:L29"/>
    <mergeCell ref="D24:E24"/>
    <mergeCell ref="D28:E28"/>
    <mergeCell ref="K28:L28"/>
    <mergeCell ref="H28:H29"/>
    <mergeCell ref="I4:I5"/>
    <mergeCell ref="J4:K4"/>
    <mergeCell ref="G5:H5"/>
    <mergeCell ref="J5:K5"/>
    <mergeCell ref="G6:H6"/>
    <mergeCell ref="J6:L6"/>
  </mergeCells>
  <dataValidations count="4">
    <dataValidation type="list" allowBlank="1" showInputMessage="1" showErrorMessage="1" error="Sólo se permite el ingreso de las categorias de personal definidas por FONDAP" sqref="I30:I15231 I24:I26">
      <formula1>Personal</formula1>
    </dataValidation>
    <dataValidation type="list" allowBlank="1" showInputMessage="1" showErrorMessage="1" error="Debe ingresar sólo categorias de personal admitidas por FONDAP" sqref="I15232:I19771">
      <formula1>"Personal"</formula1>
    </dataValidation>
    <dataValidation type="custom" allowBlank="1" showInputMessage="1" showErrorMessage="1" errorTitle="No llenar!" error="No ingresar datos en esta celda, se autocompleta al seleccionar el Sub-ítem.-" sqref="D14:D23">
      <formula1>D14</formula1>
    </dataValidation>
    <dataValidation type="custom" allowBlank="1" showInputMessage="1" showErrorMessage="1" sqref="K28:L28 H28 D28:E28">
      <formula1>D28</formula1>
    </dataValidation>
  </dataValidations>
  <printOptions horizontalCentered="1"/>
  <pageMargins left="0" right="0" top="0.59055118110236227" bottom="0.78740157480314965" header="0" footer="0.39370078740157483"/>
  <pageSetup scale="65" orientation="landscape" r:id="rId1"/>
  <headerFooter alignWithMargins="0">
    <oddFooter>&amp;L&amp;A - &amp;F
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Listas!$B$3:$B$10</xm:f>
          </x14:formula1>
          <xm:sqref>E14:E23</xm:sqref>
        </x14:dataValidation>
        <x14:dataValidation type="list" allowBlank="1" showInputMessage="1" showErrorMessage="1">
          <x14:formula1>
            <xm:f>Listas!$B$14:$B$15</xm:f>
          </x14:formula1>
          <xm:sqref>M14:M23</xm:sqref>
        </x14:dataValidation>
        <x14:dataValidation type="list" errorStyle="information" allowBlank="1" showInputMessage="1" showErrorMessage="1">
          <x14:formula1>
            <xm:f>Listas!$A$14:$A$20</xm:f>
          </x14:formula1>
          <xm:sqref>I14:I23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Listas</vt:lpstr>
      <vt:lpstr>Lista Proyectos</vt:lpstr>
      <vt:lpstr>Resumen Declaración Aportes</vt:lpstr>
      <vt:lpstr>Detalle Aportes</vt:lpstr>
      <vt:lpstr>'Detalle Aportes'!Área_de_impresión</vt:lpstr>
      <vt:lpstr>'Resumen Declaración Aportes'!Área_de_impresión</vt:lpstr>
      <vt:lpstr>'Detalle Aportes'!Títulos_a_imprimir</vt:lpstr>
    </vt:vector>
  </TitlesOfParts>
  <Company>Ministerio de Economia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cmorales</dc:creator>
  <cp:lastModifiedBy>Roxany Barahona Ligueno</cp:lastModifiedBy>
  <cp:lastPrinted>2018-01-09T15:18:08Z</cp:lastPrinted>
  <dcterms:created xsi:type="dcterms:W3CDTF">2001-04-26T16:13:16Z</dcterms:created>
  <dcterms:modified xsi:type="dcterms:W3CDTF">2018-01-09T15:18:13Z</dcterms:modified>
</cp:coreProperties>
</file>