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N:\1. CONCURSOS\7. VII Fondequip Mediano 2018\FORMULARIOS\"/>
    </mc:Choice>
  </mc:AlternateContent>
  <bookViews>
    <workbookView xWindow="0" yWindow="0" windowWidth="20400" windowHeight="7332" tabRatio="648" firstSheet="2" activeTab="2"/>
  </bookViews>
  <sheets>
    <sheet name="Listas" sheetId="56" state="hidden" r:id="rId1"/>
    <sheet name="Lista Proyectos" sheetId="55" state="hidden" r:id="rId2"/>
    <sheet name="Resumen Rendición de Gastos" sheetId="26" r:id="rId3"/>
    <sheet name="Detalle Gastos" sheetId="53" r:id="rId4"/>
  </sheets>
  <definedNames>
    <definedName name="_xlnm._FilterDatabase" localSheetId="3" hidden="1">'Detalle Gastos'!$A$12:$M$12</definedName>
    <definedName name="_xlnm._FilterDatabase" localSheetId="1" hidden="1">'Lista Proyectos'!$A$1:$L$30</definedName>
    <definedName name="_xlnm.Print_Area" localSheetId="3">'Detalle Gastos'!$A$1:$M$29</definedName>
    <definedName name="_xlnm.Print_Area" localSheetId="2">'Resumen Rendición de Gastos'!$A$1:$H$49</definedName>
    <definedName name="Personal">#REF!</definedName>
    <definedName name="_xlnm.Print_Titles" localSheetId="3">'Detalle Gastos'!$1:$12</definedName>
    <definedName name="Viajes">#REF!</definedName>
  </definedNames>
  <calcPr calcId="162913"/>
</workbook>
</file>

<file path=xl/calcChain.xml><?xml version="1.0" encoding="utf-8"?>
<calcChain xmlns="http://schemas.openxmlformats.org/spreadsheetml/2006/main">
  <c r="L4" i="53" l="1"/>
  <c r="L5" i="53"/>
  <c r="C15" i="26"/>
  <c r="J6" i="53" l="1"/>
  <c r="G3" i="53"/>
  <c r="C21" i="26"/>
  <c r="C47" i="26"/>
  <c r="C19" i="26"/>
  <c r="G17" i="26"/>
  <c r="G15" i="26"/>
  <c r="G11" i="26"/>
  <c r="C13" i="26"/>
  <c r="G6" i="53" s="1"/>
  <c r="C11" i="26"/>
  <c r="D14" i="53" l="1"/>
  <c r="C14" i="53"/>
  <c r="D17" i="53"/>
  <c r="D15" i="53"/>
  <c r="D16" i="53"/>
  <c r="D18" i="53"/>
  <c r="D13" i="53"/>
  <c r="D22" i="53" l="1"/>
  <c r="G27" i="53"/>
  <c r="L24" i="53"/>
  <c r="J3" i="53"/>
  <c r="G4" i="53"/>
  <c r="D28" i="53" l="1"/>
  <c r="I27" i="53"/>
  <c r="B43" i="26"/>
  <c r="D27" i="53" s="1"/>
  <c r="G33" i="26"/>
  <c r="G5" i="53"/>
  <c r="D19" i="53" l="1"/>
  <c r="D20" i="53"/>
  <c r="D21" i="53"/>
  <c r="D23" i="53"/>
  <c r="G27" i="26"/>
  <c r="G28" i="26"/>
  <c r="G29" i="26"/>
  <c r="G30" i="26"/>
  <c r="G31" i="26"/>
  <c r="G32" i="26"/>
  <c r="G3" i="26"/>
  <c r="L2" i="53" l="1"/>
  <c r="G34" i="26"/>
  <c r="G37" i="26" l="1"/>
  <c r="G38" i="26" s="1"/>
</calcChain>
</file>

<file path=xl/comments1.xml><?xml version="1.0" encoding="utf-8"?>
<comments xmlns="http://schemas.openxmlformats.org/spreadsheetml/2006/main">
  <authors>
    <author>Roxany Barahona Ligueno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NO LLENAR, SE AUTOCOMPLETA AL INGRESAR EL SUB-ITEM</t>
        </r>
      </text>
    </comment>
  </commentList>
</comments>
</file>

<file path=xl/sharedStrings.xml><?xml version="1.0" encoding="utf-8"?>
<sst xmlns="http://schemas.openxmlformats.org/spreadsheetml/2006/main" count="380" uniqueCount="278">
  <si>
    <t>RUT Beneficiario o Proveedor</t>
  </si>
  <si>
    <t>Nombre Beneficiario o Proveedor</t>
  </si>
  <si>
    <t xml:space="preserve">Fecha Documento </t>
  </si>
  <si>
    <t>Nº Documento</t>
  </si>
  <si>
    <t>Detalle del Gasto</t>
  </si>
  <si>
    <t xml:space="preserve">Tipo de Documento </t>
  </si>
  <si>
    <t xml:space="preserve">ITEM DE GASTO </t>
  </si>
  <si>
    <t>SUBITEM DE GASTO</t>
  </si>
  <si>
    <t>N° Correlativo</t>
  </si>
  <si>
    <t>Subítem de Gasto</t>
  </si>
  <si>
    <t>Ítem de Gasto</t>
  </si>
  <si>
    <t xml:space="preserve">TOTAL </t>
  </si>
  <si>
    <t>Código Proyecto</t>
  </si>
  <si>
    <t>CÓDIGO PROYECTO</t>
  </si>
  <si>
    <t>INSTITUCIÓN</t>
  </si>
  <si>
    <t>Título_Proyecto</t>
  </si>
  <si>
    <t>Equipo</t>
  </si>
  <si>
    <t>Monto Asignado
CONICYT</t>
  </si>
  <si>
    <t>Res. Convenio</t>
  </si>
  <si>
    <t>Fecha Res.</t>
  </si>
  <si>
    <t>Fecha de Término del Proyecto</t>
  </si>
  <si>
    <t>Universidad</t>
  </si>
  <si>
    <t>REX CONVENIO</t>
  </si>
  <si>
    <t>FECHA INICIO</t>
  </si>
  <si>
    <t>FECHA TÉRMINO</t>
  </si>
  <si>
    <t>EQUIPAMIENTO</t>
  </si>
  <si>
    <t xml:space="preserve">A.1 Equipo principal </t>
  </si>
  <si>
    <t>A.2. Accesorios</t>
  </si>
  <si>
    <t>A.- EQUIPAMIENTO</t>
  </si>
  <si>
    <t>B.- TRASLADOS E INSTALACION</t>
  </si>
  <si>
    <t>B.1. Traslados y Seguros de traslado + Desaduanaje + IVA</t>
  </si>
  <si>
    <t>B.2. Adecuación de infraestructura y/o habilitación de espacios</t>
  </si>
  <si>
    <t>B.3. Instalación y Puesta en Marcha</t>
  </si>
  <si>
    <t>B.4. Mantención, Garantías y Seguros</t>
  </si>
  <si>
    <t>TRASLADOS E INSTALACION</t>
  </si>
  <si>
    <t>Equipamiento</t>
  </si>
  <si>
    <t>Traslados e Instalacion</t>
  </si>
  <si>
    <t>Monto Declarado</t>
  </si>
  <si>
    <t>NOMBRE EQUIPO</t>
  </si>
  <si>
    <t>INSTITUCIÓN:</t>
  </si>
  <si>
    <t xml:space="preserve">FECHA: </t>
  </si>
  <si>
    <t>TÍTULO PROYECTO</t>
  </si>
  <si>
    <t>FECHA</t>
  </si>
  <si>
    <t>Coordinador(a) FONDEQUIP</t>
  </si>
  <si>
    <t xml:space="preserve">1.- </t>
  </si>
  <si>
    <t xml:space="preserve">2.- </t>
  </si>
  <si>
    <t>Factura</t>
  </si>
  <si>
    <t>Invoice</t>
  </si>
  <si>
    <t>Boleta de Compraventa</t>
  </si>
  <si>
    <t>Formulario de Aduana</t>
  </si>
  <si>
    <t>Instrucciones:</t>
  </si>
  <si>
    <t>2.- Insertar cuántas filas requiera, copiando la fila anterior.-</t>
  </si>
  <si>
    <t>1.- Llenar todos los campos, salvo la celda "Item de Gasto", la cual se autocompletará al elegir el Sub-ítem correspondiente de la lista desplegable.-</t>
  </si>
  <si>
    <t>Nombre y Firma
Representante Institucional</t>
  </si>
  <si>
    <t>Coordinador(a) Responsable</t>
  </si>
  <si>
    <t>PROGRAMA CONICYT</t>
  </si>
  <si>
    <t>FONDEQUIP</t>
  </si>
  <si>
    <t>RUT</t>
  </si>
  <si>
    <t>FACULTAD</t>
  </si>
  <si>
    <t>Facultad</t>
  </si>
  <si>
    <t>N° RENDICIÓN</t>
  </si>
  <si>
    <t>ETAPA/CONCURSO</t>
  </si>
  <si>
    <t>Desde (dd/mm/aaaa)</t>
  </si>
  <si>
    <t>Hasta (dd/mm/aaaa)</t>
  </si>
  <si>
    <t>RENDIDO CONICYT ($)</t>
  </si>
  <si>
    <t>81.494.400-K</t>
  </si>
  <si>
    <t>UNIVERSIDAD DE CONCEPCION</t>
  </si>
  <si>
    <t>81.698.900-0</t>
  </si>
  <si>
    <t>PONTIFICIA UNIVERSIDAD CATOLICA DE CHILE</t>
  </si>
  <si>
    <t>60.921.000-1</t>
  </si>
  <si>
    <t>UNIVERSIDAD DE VALPARAISO</t>
  </si>
  <si>
    <t>60.910.000-1</t>
  </si>
  <si>
    <t>UNIVERSIDAD DE CHILE</t>
  </si>
  <si>
    <t>60.911.000-7</t>
  </si>
  <si>
    <t>UNIVERSIDAD DE SANTIAGO DE CHILE</t>
  </si>
  <si>
    <t>81.380.500-6</t>
  </si>
  <si>
    <t>UNIVERSIDAD AUSTRAL DE CHILE</t>
  </si>
  <si>
    <t>FACULTAD DE INGENIERIA</t>
  </si>
  <si>
    <t>81.668.700-4</t>
  </si>
  <si>
    <t>UNIVERSIDAD TECNICA FEDERICO SANTA MARIA</t>
  </si>
  <si>
    <t>DEPARTAMENTO DE ELECTRONICA</t>
  </si>
  <si>
    <t>87.912.900-1</t>
  </si>
  <si>
    <t>UNIVERSIDAD DE LA FRONTERA</t>
  </si>
  <si>
    <t>TOTAL TRANSFERIDO Y RENDIDO</t>
  </si>
  <si>
    <t>TOTAL GASTADO DE LA TRANSFERENCIA</t>
  </si>
  <si>
    <t>TOTAL GASTADO Y APROBADO ANTERIORMENTE POR UCR</t>
  </si>
  <si>
    <t>SALDO POR GASTAR</t>
  </si>
  <si>
    <t>PORCENTAJE POR GASTAR</t>
  </si>
  <si>
    <t>TOTAL REINTEGRADO</t>
  </si>
  <si>
    <t>FORMULARIO RENDICIÓN DE FONDOS</t>
  </si>
  <si>
    <t>(a)</t>
  </si>
  <si>
    <t>(b)</t>
  </si>
  <si>
    <t>(c)</t>
  </si>
  <si>
    <t>(d)</t>
  </si>
  <si>
    <t>(f)=(e/a)</t>
  </si>
  <si>
    <t>(e)=(a-b-c-d)</t>
  </si>
  <si>
    <t>Monto Gastado informado en la presente rendición de cuentas.</t>
  </si>
  <si>
    <t>Monto gastado y aprobado anteriormente por la Unidad Control de Rendición del Departamento de Administración y Finanzas, correspondiente a la misma transferencia.</t>
  </si>
  <si>
    <t>Monto reintegrado correspondiente a la misma transferencia.</t>
  </si>
  <si>
    <t>(e)</t>
  </si>
  <si>
    <t>Saldo correspondiente a la diferencia entre el monto transferido y los montos rendidos y/o reintegrados.</t>
  </si>
  <si>
    <t>(f)</t>
  </si>
  <si>
    <t>Porcentaje del saldo correspondiente a la diferencia entre el monto transferido y los montos rendidos y/o reintegrados.</t>
  </si>
  <si>
    <r>
      <t xml:space="preserve">Monto Transferido que se está rindiendo. Se debe adjuntar el </t>
    </r>
    <r>
      <rPr>
        <b/>
        <sz val="9"/>
        <rFont val="Calibri"/>
        <family val="2"/>
        <scheme val="minor"/>
      </rPr>
      <t>COMPORBANTE DE INGRESO</t>
    </r>
    <r>
      <rPr>
        <sz val="9"/>
        <rFont val="Calibri"/>
        <family val="2"/>
        <scheme val="minor"/>
      </rPr>
      <t xml:space="preserve"> de la transferencia recibida por parte de CONICYT, en la primera rendición de la cuota correspondiente.</t>
    </r>
  </si>
  <si>
    <t>PROGRAMA:</t>
  </si>
  <si>
    <t>CÓDIGO:</t>
  </si>
  <si>
    <t>FACULTAD:</t>
  </si>
  <si>
    <t>N° RENDICIÓN:</t>
  </si>
  <si>
    <t>PERIODO RENDICIÓN:</t>
  </si>
  <si>
    <t>ETAPA/CONCURSO:</t>
  </si>
  <si>
    <t>Desde (dd/mm/aa)</t>
  </si>
  <si>
    <t>Hasta (dd/mm/aa)</t>
  </si>
  <si>
    <t>EQM180008</t>
  </si>
  <si>
    <t>Mabel Urrutia Martínez</t>
  </si>
  <si>
    <t>Adquisición de un equipo de electrofisiología portátil con sistema Wireless para el estudio de metodologías didácticas innovadoras y su influencia en el aprendizaje a nivel neurocognitivo.</t>
  </si>
  <si>
    <t>EEG Move con sistema Wireless</t>
  </si>
  <si>
    <t xml:space="preserve">FACULTAD DE EDUCACION </t>
  </si>
  <si>
    <t>EQM180009</t>
  </si>
  <si>
    <t xml:space="preserve">Diana Dulic </t>
  </si>
  <si>
    <t>Desarrollo de un centro nacional para micro y nano fabricación de dispositivos: Adquisición de un evaporador de metales por haz de electrones.</t>
  </si>
  <si>
    <t>Evaporador de metales por haz de electrones</t>
  </si>
  <si>
    <t xml:space="preserve">FACULTAD DE CIENCIAS FISICAS Y MATEMATICAS </t>
  </si>
  <si>
    <t>EQM180024</t>
  </si>
  <si>
    <t>Ivan Brito Bobadilla</t>
  </si>
  <si>
    <t>Generador de nitrógeno liquido, como accesorio para el registro de los espectros de difracción a 100 Kelvin en un Moderno Difractómetro de Monocristales con radiación dual y con detector CMOS.</t>
  </si>
  <si>
    <t>Generador de Nitrogeno Liquido LN2</t>
  </si>
  <si>
    <t>70.791.800-4</t>
  </si>
  <si>
    <t>UNIVERSIDAD DE ANTOFAGASTA</t>
  </si>
  <si>
    <t xml:space="preserve">FACULTAD DE CIENCIAS BASICAS </t>
  </si>
  <si>
    <t>EQM180037</t>
  </si>
  <si>
    <t>Alejandro Rojas Fernandez</t>
  </si>
  <si>
    <t xml:space="preserve">Establecimiento de una unidad multipropósito de microscopía automatizada de alto contenido_x000D_.
</t>
  </si>
  <si>
    <t>Microscopio Automático Robotizado</t>
  </si>
  <si>
    <t>CENTRO INTERDISCIPLINARIO DE ESTUDIOS DEL SISTEMA NERVIOSO</t>
  </si>
  <si>
    <t>EQM180042</t>
  </si>
  <si>
    <t>Cristóbal Navarro Guerrero</t>
  </si>
  <si>
    <t>El Patagón: Supercomputador Basado GPUs.</t>
  </si>
  <si>
    <t>El Patagón</t>
  </si>
  <si>
    <t xml:space="preserve">FACULTAD DE CIENCIAS DE LA INGENIERIA </t>
  </si>
  <si>
    <t>EQM180055</t>
  </si>
  <si>
    <t>Juan Gómez Navedo</t>
  </si>
  <si>
    <t>Explorando los Límites Ecofisiológicos de los Vertebrados a través de un Escaner de Resonancia Magnética Cuantitativa.</t>
  </si>
  <si>
    <t>Quantitative Magnetic Resonance Scanner</t>
  </si>
  <si>
    <t xml:space="preserve">FACULTAD DE CIENCIAS </t>
  </si>
  <si>
    <t>EQM180060</t>
  </si>
  <si>
    <t>Galo Valdebenito Montenegro</t>
  </si>
  <si>
    <t>Sistema geofisico para exploración subsuperficial tridimensional mediante Radar de Penetracion Terrestre Multicanal de alta definicion.</t>
  </si>
  <si>
    <t xml:space="preserve">Radar de Penetración Terrestre </t>
  </si>
  <si>
    <t>NÚCLEO DE INVESTIGACIÓN EN EVALUACIÓN Y MITIGACIÓN DE RIESGOS NATURALES Y ANTROPOGÉNICOS EN CHILE</t>
  </si>
  <si>
    <t>EQM180076</t>
  </si>
  <si>
    <t>Maria Ganga Muñoz</t>
  </si>
  <si>
    <t>Fortalecimiento para el estudio interdisciplinario a través del análisis proteomico y cuantificación de metabolitos producidos por microorganismos de importancia en la industria alimentaria a través de la adquisición de un sistema UHPLC-MS/MS.</t>
  </si>
  <si>
    <t>Espectrofotometro de MS/MS tipo trampa de iones lineal con doble camara de vacio, modelo Velos Pro con sonda HESI acoplado a un sistema uHPLC Cuaternario modelo Vanquish Flex y autosample</t>
  </si>
  <si>
    <t>FACULTAD TECNOLOGICA</t>
  </si>
  <si>
    <t>EQM180081</t>
  </si>
  <si>
    <t>Jorge Ramos Grez</t>
  </si>
  <si>
    <t>Fortalecimiento de una Capacidad de Impresión 3D y Manufactura Aditiva en Materiales Funcionales y de Alto Rendimiento.</t>
  </si>
  <si>
    <t>Impresora 3D láser para metal SLM</t>
  </si>
  <si>
    <t xml:space="preserve">ESCUELA DE INGENIERIA </t>
  </si>
  <si>
    <t>EQM180103</t>
  </si>
  <si>
    <t>Roberto Rodríguez Suárez</t>
  </si>
  <si>
    <t>Adquisición de un equipo de Resonancia Paramagnética Electrónica para el fortalecimiento de líneas de investigación en las Facultades de Física y Química y del Departamento de Nutrición de la Facultad de Medicina de la Pontificia Universidad Católica.</t>
  </si>
  <si>
    <t>EPR EMXnano</t>
  </si>
  <si>
    <t xml:space="preserve">FACULTAD DE FISICA </t>
  </si>
  <si>
    <t>EQM180105</t>
  </si>
  <si>
    <t>Beatriz Sánchez Nieto</t>
  </si>
  <si>
    <t>Gabinete de irradiación para investigación en oncología radioterápica.</t>
  </si>
  <si>
    <t>Biological Irradiator</t>
  </si>
  <si>
    <t>EQM180111</t>
  </si>
  <si>
    <t>Renato Hunter Alarcon</t>
  </si>
  <si>
    <t>Fortalecimiento de la investigación y desarrollo asociativa de nuevos materiales isotrópicos y anisotrópicos basados en condiciones mecánicas dinámicas de amplio espectro.</t>
  </si>
  <si>
    <t>Máquina de ensayos Servo hidráulica 8801 Serie Fast Track 8800</t>
  </si>
  <si>
    <t xml:space="preserve">FACULTAD DE INGENIERIA,CIENCIA Y ADMINISTRACION </t>
  </si>
  <si>
    <t>EQM180112</t>
  </si>
  <si>
    <t xml:space="preserve">Héctor Castellucci </t>
  </si>
  <si>
    <t>Implementación de un sistema de Análisis cinemático para potenciar la investigación del Movimiento Humano, en alianza regional e internacional.</t>
  </si>
  <si>
    <t>Sistema de análisis del movimiento</t>
  </si>
  <si>
    <t xml:space="preserve">FACULTAD DE MEDICINA </t>
  </si>
  <si>
    <t>EQM180114</t>
  </si>
  <si>
    <t>Mauricio Baez Larach</t>
  </si>
  <si>
    <t>Equipo de microscopia de fluorescencia confocal acoplado a pinzas ópticas para la manipulación y visualización simultánea de sistemas moleculares.</t>
  </si>
  <si>
    <t>C-trap G2 con Fluorescencia</t>
  </si>
  <si>
    <t xml:space="preserve">FACULTAD DE CIENCIAS QUIMICAS Y FARMACEUTICA </t>
  </si>
  <si>
    <t>EQM180120</t>
  </si>
  <si>
    <t>Ricardo Tejos Ulloa</t>
  </si>
  <si>
    <t>Adquisición de un microscopio confocal espectral para el fomento e incremento de la productividad científica en el área de la Biologia Celular en la Región de Tarapacá.</t>
  </si>
  <si>
    <t>Sistema de Microscopía Confocal</t>
  </si>
  <si>
    <t>70.777.500-9</t>
  </si>
  <si>
    <t>UNIVERSIDAD ARTURO PRAT</t>
  </si>
  <si>
    <t xml:space="preserve">FACULTAD DE RECURSOS NATURALES RENOVABLES </t>
  </si>
  <si>
    <t>EQM180139</t>
  </si>
  <si>
    <t>Carlos Aranda Borghero</t>
  </si>
  <si>
    <t>Fortalecimiento de la investigación multidisciplinaria en la macrozona Austral de Chile mediante la implementación y desarrollo de un Laboratorio de Microscopía Electrónica de Barrido y Microanálisis Elemental para la Región de Los Lagos.</t>
  </si>
  <si>
    <t>Microscopio Electrónico de Barrido (SEM) y Microanálisis Elemental (EDS)</t>
  </si>
  <si>
    <t>70.772.100-6</t>
  </si>
  <si>
    <t>UNIVERSIDAD DE LOS LAGOS</t>
  </si>
  <si>
    <t>DEPARTAMENTO DE CIENCIAS BASICAS</t>
  </si>
  <si>
    <t>EQM180150</t>
  </si>
  <si>
    <t>Wernher Brevis Vergara</t>
  </si>
  <si>
    <t>Implementación de un sistema de medición óptico para fortalecer la investigación interdisciplinaria en procesos acoplados físicos, químicos y biológicos.</t>
  </si>
  <si>
    <t>Laser pulsado Nd:YAG de cavidad dual</t>
  </si>
  <si>
    <t>EQM180163</t>
  </si>
  <si>
    <t>Ziomara Gerdtzen Hakim</t>
  </si>
  <si>
    <t>Adquisición de un sistema de biorreactor para el escalamiento de la producción de biomasa y compuestos de interés biotecnológico a partir de células animales en cultivo.</t>
  </si>
  <si>
    <t>Sistema Biorreactor de 5L con Biorreactores Semilla para Sonoperfusión Celular</t>
  </si>
  <si>
    <t>EQM180170</t>
  </si>
  <si>
    <t>Gonzalo Suazo Fuentealba</t>
  </si>
  <si>
    <t>Adquisición de Equipo de Penetración de Piezocono Sísmico (SCPTu) para la Investigación en Ingeniería Civil y Construcción en Universidades de la V Región.</t>
  </si>
  <si>
    <t>Equipo de penetración de piezocono sísmico (SCPTu)</t>
  </si>
  <si>
    <t>DEPARTAMENTO DE OBRAS CIVILES</t>
  </si>
  <si>
    <t>EQM180173</t>
  </si>
  <si>
    <t>Haroldo Lledo Vasquez</t>
  </si>
  <si>
    <t>Fortalecimiento de la interdisciplinariedad en Mineralogía, Ingeniería y Ciencias Ambientales de la Universidad Católica de Temuco a través del uso de un Equipo Espectroscópico Dual LIBS-Raman.</t>
  </si>
  <si>
    <t>Equipo Espectroscópico Dual LIBS-Raman</t>
  </si>
  <si>
    <t>71.918.700-5</t>
  </si>
  <si>
    <t>UNIVERSIDAD CATOLICA DE TEMUCO</t>
  </si>
  <si>
    <t>EQM180180</t>
  </si>
  <si>
    <t>Diego Cortés Arriagada</t>
  </si>
  <si>
    <t>Clúster Supermicro para Cómputo Científico.</t>
  </si>
  <si>
    <t>Clúster Supermicro de Cómputo Científico</t>
  </si>
  <si>
    <t>70.729.100-1</t>
  </si>
  <si>
    <t>UNIVERSIDAD TECNOLOGICA METROPOLITANA</t>
  </si>
  <si>
    <t>PROGRAMA INSTITUCIONAL DE FOMENTO A LA I+D+I</t>
  </si>
  <si>
    <t>EQM180195</t>
  </si>
  <si>
    <t>Víctor Fuenzalida Escobar</t>
  </si>
  <si>
    <t>Sistema de espectroscopia de fotoelectrones inducidos por radiación ultravioleta (UPS).</t>
  </si>
  <si>
    <t>UPS-FlexPS - System Module</t>
  </si>
  <si>
    <t>EQM180201</t>
  </si>
  <si>
    <t>Cristian Agurto Muñoz</t>
  </si>
  <si>
    <t>Unidad  modular de extracción de fluidos súpercríticos y  subcríticos para compuestos bioactivos  naturales. Una herramienta versátil para el uso multidisciplinario en las ciencias fundamentales y aplicadas.</t>
  </si>
  <si>
    <t>Sistema de extracción supercrítico y subcrítico</t>
  </si>
  <si>
    <t>CENTRO DE BIOTECNOLOGIA</t>
  </si>
  <si>
    <t>EQM180215</t>
  </si>
  <si>
    <t>Samir Kouro Renaer</t>
  </si>
  <si>
    <t>Emulador de baterías para aplicaciones en electro-movilidad, energías renovables y micro redes.</t>
  </si>
  <si>
    <t>Emulador de baterías</t>
  </si>
  <si>
    <t>EQM180216</t>
  </si>
  <si>
    <t>Andrés Marcoleta Caldera</t>
  </si>
  <si>
    <t>Sistema automatizado de videomicroscopía y cultivo dinámico _x000D_de células y organismos pequeños.</t>
  </si>
  <si>
    <t>Microscopio automático Lionheart FX</t>
  </si>
  <si>
    <t>EQM180217</t>
  </si>
  <si>
    <t>Carlos Peña Farfal</t>
  </si>
  <si>
    <t>Espectrometro de Masas por Plasma Acoplado Inductivamente integrado a Cromatógrafo Iónico (IC-ICP/MS), con impacto real en las regiones del sur de Chile.</t>
  </si>
  <si>
    <t>Sistema integrado Cromatógrafo Iónico- Espectrómetro de Masas por Plasma Inductivamente Acoplado</t>
  </si>
  <si>
    <t xml:space="preserve">FACULTAD DE CIENCIAS QUIMICAS </t>
  </si>
  <si>
    <t>EQM180219</t>
  </si>
  <si>
    <t>Maximiliano Figueroa Yévenes</t>
  </si>
  <si>
    <t>Implementación de una estación de caracterización espectroscópica para macromoléculas, zona centro-sur.</t>
  </si>
  <si>
    <t>Jasco 1500</t>
  </si>
  <si>
    <t xml:space="preserve">FACULTAD DE CIENCIAS BIOLOGICAS </t>
  </si>
  <si>
    <t>EQM180226</t>
  </si>
  <si>
    <t>Marcelo Soto Hernández</t>
  </si>
  <si>
    <t>Analizador de espectros ópticos complejos de alta resolución para mediciones de intensidad, fase y polarización de señales ópticas.</t>
  </si>
  <si>
    <t>Analizador de espectros ópticos complejos</t>
  </si>
  <si>
    <t>EQM180230</t>
  </si>
  <si>
    <t>Karem Henríquez Aedo</t>
  </si>
  <si>
    <t>Simulador gastrointestinal para el estudio de bioaccesibilidad de moleculas bioactivas.</t>
  </si>
  <si>
    <t>Multifors 2 optimizado para simulación gastro-intestinal / Marca INFORS HT / Modelo Multifors 2</t>
  </si>
  <si>
    <t>FACULTAD DE FARMACIA</t>
  </si>
  <si>
    <t>1996-13</t>
  </si>
  <si>
    <t>1992-7</t>
  </si>
  <si>
    <t>1996-11</t>
  </si>
  <si>
    <t>1996-12</t>
  </si>
  <si>
    <t>1996-10</t>
  </si>
  <si>
    <t>1992-6</t>
  </si>
  <si>
    <t>1994-4</t>
  </si>
  <si>
    <t>1994-7</t>
  </si>
  <si>
    <t>1994-6</t>
  </si>
  <si>
    <t>2000-45</t>
  </si>
  <si>
    <t>1994-8</t>
  </si>
  <si>
    <t>2000-140</t>
  </si>
  <si>
    <t>Álvaro González Miranda</t>
  </si>
  <si>
    <t>Roxany Barahona Ligüeño</t>
  </si>
  <si>
    <t>Pamela Escobar Arriagada</t>
  </si>
  <si>
    <t>VII CONCURSO 2018</t>
  </si>
  <si>
    <r>
      <t xml:space="preserve">Elegir de la lista desplegable el </t>
    </r>
    <r>
      <rPr>
        <b/>
        <sz val="10"/>
        <color theme="0"/>
        <rFont val="Calibri"/>
        <family val="2"/>
        <scheme val="minor"/>
      </rPr>
      <t>Código del Proyecto</t>
    </r>
    <r>
      <rPr>
        <sz val="10"/>
        <color theme="0"/>
        <rFont val="Calibri"/>
        <family val="2"/>
        <scheme val="minor"/>
      </rPr>
      <t>, se autocompletarán  los campos de información de éste.</t>
    </r>
  </si>
  <si>
    <r>
      <t xml:space="preserve">Ingresar los campos </t>
    </r>
    <r>
      <rPr>
        <b/>
        <sz val="10"/>
        <color theme="0"/>
        <rFont val="Calibri"/>
        <family val="2"/>
        <scheme val="minor"/>
      </rPr>
      <t>N° RENDICIÓN, PERIODO DE RENDICIÓN</t>
    </r>
    <r>
      <rPr>
        <sz val="10"/>
        <color theme="0"/>
        <rFont val="Calibri"/>
        <family val="2"/>
        <scheme val="minor"/>
      </rPr>
      <t xml:space="preserve"> y </t>
    </r>
    <r>
      <rPr>
        <b/>
        <sz val="10"/>
        <color theme="0"/>
        <rFont val="Calibri"/>
        <family val="2"/>
        <scheme val="minor"/>
      </rPr>
      <t>REPRESENTANTE INSTITUCIONAL</t>
    </r>
    <r>
      <rPr>
        <sz val="10"/>
        <color theme="0"/>
        <rFont val="Calibri"/>
        <family val="2"/>
        <scheme val="minor"/>
      </rPr>
      <t>.-</t>
    </r>
  </si>
  <si>
    <t>PERIODO RENDICIÓN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</si>
</sst>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Border="1" applyAlignment="1">
      <alignment horizontal="left" vertical="center" indent="2"/>
    </xf>
    <xf numFmtId="3" fontId="5" fillId="2" borderId="0" xfId="0" applyNumberFormat="1" applyFont="1" applyFill="1" applyBorder="1" applyAlignment="1">
      <alignment horizontal="left" vertical="center" indent="2"/>
    </xf>
    <xf numFmtId="0" fontId="2" fillId="0" borderId="0" xfId="0" applyFont="1"/>
    <xf numFmtId="165" fontId="4" fillId="2" borderId="4" xfId="1" applyNumberFormat="1" applyFont="1" applyFill="1" applyBorder="1" applyAlignment="1">
      <alignment horizontal="center" vertical="center"/>
    </xf>
    <xf numFmtId="165" fontId="5" fillId="3" borderId="4" xfId="1" applyNumberFormat="1" applyFont="1" applyFill="1" applyBorder="1" applyAlignment="1">
      <alignment horizontal="center" vertical="center"/>
    </xf>
    <xf numFmtId="10" fontId="5" fillId="3" borderId="4" xfId="2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8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vertical="center"/>
    </xf>
    <xf numFmtId="0" fontId="6" fillId="2" borderId="11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8" fillId="4" borderId="25" xfId="0" applyFont="1" applyFill="1" applyBorder="1" applyAlignment="1">
      <alignment horizontal="center" vertical="center" wrapText="1"/>
    </xf>
    <xf numFmtId="3" fontId="8" fillId="4" borderId="26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 wrapText="1"/>
    </xf>
    <xf numFmtId="0" fontId="5" fillId="6" borderId="4" xfId="0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6" borderId="15" xfId="0" applyFont="1" applyFill="1" applyBorder="1" applyAlignment="1" applyProtection="1">
      <alignment horizontal="left" vertical="center" wrapText="1"/>
    </xf>
    <xf numFmtId="0" fontId="6" fillId="6" borderId="4" xfId="0" applyFont="1" applyFill="1" applyBorder="1" applyAlignment="1" applyProtection="1">
      <alignment horizontal="left" vertical="center" wrapText="1"/>
    </xf>
    <xf numFmtId="0" fontId="6" fillId="6" borderId="27" xfId="0" applyFont="1" applyFill="1" applyBorder="1" applyAlignment="1" applyProtection="1">
      <alignment horizontal="left" vertical="center" wrapText="1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14" fontId="6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5" xfId="0" applyFont="1" applyFill="1" applyBorder="1" applyAlignment="1" applyProtection="1">
      <alignment horizontal="right" vertical="center" wrapText="1"/>
      <protection locked="0"/>
    </xf>
    <xf numFmtId="14" fontId="6" fillId="2" borderId="15" xfId="0" applyNumberFormat="1" applyFont="1" applyFill="1" applyBorder="1" applyAlignment="1" applyProtection="1">
      <alignment horizontal="right" vertical="center" wrapText="1"/>
      <protection locked="0"/>
    </xf>
    <xf numFmtId="165" fontId="6" fillId="2" borderId="19" xfId="1" applyNumberFormat="1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horizontal="right" vertical="center" wrapText="1"/>
      <protection locked="0"/>
    </xf>
    <xf numFmtId="14" fontId="6" fillId="2" borderId="4" xfId="0" applyNumberFormat="1" applyFont="1" applyFill="1" applyBorder="1" applyAlignment="1" applyProtection="1">
      <alignment horizontal="right" vertical="center" wrapText="1"/>
      <protection locked="0"/>
    </xf>
    <xf numFmtId="165" fontId="6" fillId="2" borderId="20" xfId="1" applyNumberFormat="1" applyFont="1" applyFill="1" applyBorder="1" applyAlignment="1" applyProtection="1">
      <alignment vertical="center" wrapText="1"/>
      <protection locked="0"/>
    </xf>
    <xf numFmtId="0" fontId="6" fillId="2" borderId="21" xfId="0" applyFont="1" applyFill="1" applyBorder="1" applyAlignment="1" applyProtection="1">
      <alignment horizontal="left" vertical="center" wrapText="1"/>
      <protection locked="0"/>
    </xf>
    <xf numFmtId="0" fontId="6" fillId="2" borderId="21" xfId="0" applyFont="1" applyFill="1" applyBorder="1" applyAlignment="1" applyProtection="1">
      <alignment horizontal="right" vertical="center" wrapText="1"/>
      <protection locked="0"/>
    </xf>
    <xf numFmtId="14" fontId="6" fillId="2" borderId="21" xfId="0" applyNumberFormat="1" applyFont="1" applyFill="1" applyBorder="1" applyAlignment="1" applyProtection="1">
      <alignment horizontal="right" vertical="center" wrapText="1"/>
      <protection locked="0"/>
    </xf>
    <xf numFmtId="165" fontId="6" fillId="2" borderId="22" xfId="1" applyNumberFormat="1" applyFont="1" applyFill="1" applyBorder="1" applyAlignment="1" applyProtection="1">
      <alignment vertical="center" wrapText="1"/>
      <protection locked="0"/>
    </xf>
    <xf numFmtId="0" fontId="8" fillId="8" borderId="0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28" xfId="1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8" fillId="4" borderId="24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vertical="center" wrapText="1"/>
    </xf>
    <xf numFmtId="3" fontId="5" fillId="2" borderId="0" xfId="0" applyNumberFormat="1" applyFont="1" applyFill="1" applyBorder="1" applyAlignment="1">
      <alignment horizontal="left" vertical="center" indent="1"/>
    </xf>
    <xf numFmtId="0" fontId="5" fillId="7" borderId="0" xfId="0" applyFont="1" applyFill="1" applyBorder="1" applyAlignment="1">
      <alignment horizontal="left" vertical="center" indent="2"/>
    </xf>
    <xf numFmtId="0" fontId="4" fillId="7" borderId="0" xfId="0" applyFont="1" applyFill="1" applyAlignment="1">
      <alignment vertical="center"/>
    </xf>
    <xf numFmtId="14" fontId="5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4" fontId="8" fillId="8" borderId="0" xfId="0" applyNumberFormat="1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left" vertical="center"/>
    </xf>
    <xf numFmtId="14" fontId="8" fillId="8" borderId="9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vertical="center" wrapText="1"/>
    </xf>
    <xf numFmtId="0" fontId="4" fillId="7" borderId="0" xfId="0" applyFont="1" applyFill="1" applyBorder="1" applyAlignment="1">
      <alignment horizontal="center" vertical="center" wrapText="1"/>
    </xf>
    <xf numFmtId="14" fontId="5" fillId="7" borderId="7" xfId="0" applyNumberFormat="1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vertical="center"/>
    </xf>
    <xf numFmtId="3" fontId="5" fillId="7" borderId="0" xfId="0" applyNumberFormat="1" applyFont="1" applyFill="1" applyBorder="1" applyAlignment="1">
      <alignment horizontal="left" vertical="center" indent="2"/>
    </xf>
    <xf numFmtId="14" fontId="5" fillId="7" borderId="6" xfId="0" applyNumberFormat="1" applyFont="1" applyFill="1" applyBorder="1" applyAlignment="1">
      <alignment horizontal="center" vertical="center" wrapText="1"/>
    </xf>
    <xf numFmtId="0" fontId="5" fillId="7" borderId="0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vertical="center"/>
    </xf>
    <xf numFmtId="0" fontId="8" fillId="8" borderId="0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 wrapText="1"/>
    </xf>
    <xf numFmtId="165" fontId="15" fillId="5" borderId="4" xfId="1" applyNumberFormat="1" applyFont="1" applyFill="1" applyBorder="1" applyAlignment="1">
      <alignment horizontal="center" vertical="center" wrapText="1"/>
    </xf>
    <xf numFmtId="14" fontId="15" fillId="5" borderId="4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vertical="center"/>
    </xf>
    <xf numFmtId="165" fontId="17" fillId="0" borderId="4" xfId="1" applyNumberFormat="1" applyFont="1" applyFill="1" applyBorder="1" applyAlignment="1">
      <alignment vertical="center"/>
    </xf>
    <xf numFmtId="14" fontId="17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right" vertical="center"/>
    </xf>
    <xf numFmtId="0" fontId="16" fillId="0" borderId="0" xfId="0" applyFont="1" applyFill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165" fontId="17" fillId="0" borderId="0" xfId="1" applyNumberFormat="1" applyFont="1" applyBorder="1" applyAlignment="1">
      <alignment vertical="center"/>
    </xf>
    <xf numFmtId="14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165" fontId="5" fillId="3" borderId="4" xfId="1" applyNumberFormat="1" applyFont="1" applyFill="1" applyBorder="1" applyAlignment="1" applyProtection="1">
      <alignment horizontal="center" vertical="center"/>
      <protection locked="0"/>
    </xf>
    <xf numFmtId="14" fontId="5" fillId="6" borderId="4" xfId="0" applyNumberFormat="1" applyFont="1" applyFill="1" applyBorder="1" applyAlignment="1" applyProtection="1">
      <alignment vertical="center"/>
      <protection locked="0"/>
    </xf>
    <xf numFmtId="0" fontId="18" fillId="9" borderId="8" xfId="0" applyFont="1" applyFill="1" applyBorder="1" applyAlignment="1">
      <alignment vertical="center"/>
    </xf>
    <xf numFmtId="0" fontId="19" fillId="9" borderId="9" xfId="0" applyFont="1" applyFill="1" applyBorder="1" applyAlignment="1">
      <alignment vertical="center"/>
    </xf>
    <xf numFmtId="0" fontId="19" fillId="9" borderId="9" xfId="0" applyFont="1" applyFill="1" applyBorder="1" applyAlignment="1">
      <alignment horizontal="left" vertical="center" wrapText="1"/>
    </xf>
    <xf numFmtId="0" fontId="19" fillId="9" borderId="10" xfId="0" applyFont="1" applyFill="1" applyBorder="1" applyAlignment="1">
      <alignment vertical="center"/>
    </xf>
    <xf numFmtId="0" fontId="20" fillId="9" borderId="1" xfId="0" applyFont="1" applyFill="1" applyBorder="1" applyAlignment="1">
      <alignment vertical="center"/>
    </xf>
    <xf numFmtId="0" fontId="18" fillId="9" borderId="11" xfId="0" applyFont="1" applyFill="1" applyBorder="1" applyAlignment="1">
      <alignment vertical="center"/>
    </xf>
    <xf numFmtId="0" fontId="22" fillId="9" borderId="8" xfId="0" applyFont="1" applyFill="1" applyBorder="1" applyAlignment="1">
      <alignment vertical="center"/>
    </xf>
    <xf numFmtId="0" fontId="21" fillId="9" borderId="9" xfId="0" applyFont="1" applyFill="1" applyBorder="1" applyAlignment="1">
      <alignment vertical="center"/>
    </xf>
    <xf numFmtId="0" fontId="21" fillId="9" borderId="9" xfId="0" applyFont="1" applyFill="1" applyBorder="1" applyAlignment="1">
      <alignment horizontal="center" vertical="center" wrapText="1"/>
    </xf>
    <xf numFmtId="0" fontId="21" fillId="9" borderId="9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left" vertical="center" wrapText="1"/>
    </xf>
    <xf numFmtId="0" fontId="21" fillId="9" borderId="1" xfId="0" applyFont="1" applyFill="1" applyBorder="1" applyAlignment="1">
      <alignment vertical="center"/>
    </xf>
    <xf numFmtId="0" fontId="20" fillId="9" borderId="0" xfId="0" applyFont="1" applyFill="1" applyBorder="1" applyAlignment="1">
      <alignment vertical="center" wrapText="1"/>
    </xf>
    <xf numFmtId="0" fontId="21" fillId="9" borderId="0" xfId="0" applyFont="1" applyFill="1" applyBorder="1" applyAlignment="1">
      <alignment horizontal="center" vertical="center" wrapText="1"/>
    </xf>
    <xf numFmtId="0" fontId="21" fillId="9" borderId="0" xfId="0" applyFont="1" applyFill="1" applyBorder="1" applyAlignment="1">
      <alignment horizontal="left" vertical="center" wrapText="1"/>
    </xf>
    <xf numFmtId="0" fontId="21" fillId="9" borderId="3" xfId="0" applyFont="1" applyFill="1" applyBorder="1" applyAlignment="1">
      <alignment horizontal="left" vertical="center" wrapText="1"/>
    </xf>
    <xf numFmtId="0" fontId="21" fillId="9" borderId="11" xfId="0" applyFont="1" applyFill="1" applyBorder="1" applyAlignment="1">
      <alignment vertical="center"/>
    </xf>
    <xf numFmtId="0" fontId="20" fillId="9" borderId="12" xfId="0" applyFont="1" applyFill="1" applyBorder="1" applyAlignment="1">
      <alignment vertical="center" wrapText="1"/>
    </xf>
    <xf numFmtId="0" fontId="20" fillId="9" borderId="13" xfId="0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3" fontId="11" fillId="2" borderId="0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justify" vertical="center" wrapText="1"/>
    </xf>
    <xf numFmtId="0" fontId="5" fillId="6" borderId="7" xfId="0" applyFont="1" applyFill="1" applyBorder="1" applyAlignment="1">
      <alignment horizontal="justify" vertical="center" wrapText="1"/>
    </xf>
    <xf numFmtId="0" fontId="5" fillId="6" borderId="5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 applyProtection="1">
      <alignment horizontal="left" vertical="center" wrapText="1"/>
    </xf>
    <xf numFmtId="0" fontId="5" fillId="6" borderId="5" xfId="0" applyFont="1" applyFill="1" applyBorder="1" applyAlignment="1" applyProtection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0" fillId="9" borderId="0" xfId="0" applyFont="1" applyFill="1" applyBorder="1" applyAlignment="1">
      <alignment horizontal="justify" vertical="center" wrapText="1"/>
    </xf>
    <xf numFmtId="0" fontId="20" fillId="9" borderId="3" xfId="0" applyFont="1" applyFill="1" applyBorder="1" applyAlignment="1">
      <alignment horizontal="justify" vertical="center" wrapText="1"/>
    </xf>
    <xf numFmtId="0" fontId="20" fillId="9" borderId="12" xfId="0" applyFont="1" applyFill="1" applyBorder="1" applyAlignment="1">
      <alignment horizontal="justify" vertical="center" wrapText="1"/>
    </xf>
    <xf numFmtId="0" fontId="20" fillId="9" borderId="13" xfId="0" applyFont="1" applyFill="1" applyBorder="1" applyAlignment="1">
      <alignment horizontal="justify" vertical="center" wrapText="1"/>
    </xf>
    <xf numFmtId="0" fontId="13" fillId="7" borderId="9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8" fillId="8" borderId="0" xfId="0" applyFont="1" applyFill="1" applyBorder="1" applyAlignment="1">
      <alignment horizontal="left" vertical="center" wrapText="1"/>
    </xf>
    <xf numFmtId="0" fontId="8" fillId="7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85725</xdr:rowOff>
    </xdr:from>
    <xdr:to>
      <xdr:col>2</xdr:col>
      <xdr:colOff>1162049</xdr:colOff>
      <xdr:row>5</xdr:row>
      <xdr:rowOff>0</xdr:rowOff>
    </xdr:to>
    <xdr:pic>
      <xdr:nvPicPr>
        <xdr:cNvPr id="25727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85725"/>
          <a:ext cx="25812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57150</xdr:rowOff>
    </xdr:from>
    <xdr:to>
      <xdr:col>2</xdr:col>
      <xdr:colOff>123825</xdr:colOff>
      <xdr:row>3</xdr:row>
      <xdr:rowOff>142875</xdr:rowOff>
    </xdr:to>
    <xdr:pic>
      <xdr:nvPicPr>
        <xdr:cNvPr id="514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86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133351</xdr:colOff>
      <xdr:row>1</xdr:row>
      <xdr:rowOff>66675</xdr:rowOff>
    </xdr:from>
    <xdr:to>
      <xdr:col>4</xdr:col>
      <xdr:colOff>814917</xdr:colOff>
      <xdr:row>4</xdr:row>
      <xdr:rowOff>228828</xdr:rowOff>
    </xdr:to>
    <xdr:pic>
      <xdr:nvPicPr>
        <xdr:cNvPr id="51478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768" y="236008"/>
          <a:ext cx="2396066" cy="924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workbookViewId="0">
      <selection activeCell="A16" sqref="A16"/>
    </sheetView>
  </sheetViews>
  <sheetFormatPr baseColWidth="10" defaultRowHeight="13.2" x14ac:dyDescent="0.25"/>
  <cols>
    <col min="1" max="1" width="27.5546875" customWidth="1"/>
    <col min="2" max="2" width="54.33203125" bestFit="1" customWidth="1"/>
  </cols>
  <sheetData>
    <row r="3" spans="1:3" x14ac:dyDescent="0.25">
      <c r="A3" s="28" t="s">
        <v>25</v>
      </c>
      <c r="B3" t="s">
        <v>26</v>
      </c>
      <c r="C3" s="28" t="s">
        <v>35</v>
      </c>
    </row>
    <row r="4" spans="1:3" x14ac:dyDescent="0.25">
      <c r="A4" s="28" t="s">
        <v>25</v>
      </c>
      <c r="B4" t="s">
        <v>27</v>
      </c>
      <c r="C4" s="28" t="s">
        <v>35</v>
      </c>
    </row>
    <row r="5" spans="1:3" x14ac:dyDescent="0.25">
      <c r="A5" s="28" t="s">
        <v>34</v>
      </c>
      <c r="B5" t="s">
        <v>30</v>
      </c>
      <c r="C5" s="28" t="s">
        <v>36</v>
      </c>
    </row>
    <row r="6" spans="1:3" x14ac:dyDescent="0.25">
      <c r="A6" s="28" t="s">
        <v>34</v>
      </c>
      <c r="B6" t="s">
        <v>31</v>
      </c>
      <c r="C6" s="28" t="s">
        <v>36</v>
      </c>
    </row>
    <row r="7" spans="1:3" x14ac:dyDescent="0.25">
      <c r="A7" s="28" t="s">
        <v>34</v>
      </c>
      <c r="B7" t="s">
        <v>32</v>
      </c>
      <c r="C7" s="28" t="s">
        <v>36</v>
      </c>
    </row>
    <row r="8" spans="1:3" x14ac:dyDescent="0.25">
      <c r="A8" s="28" t="s">
        <v>34</v>
      </c>
      <c r="B8" t="s">
        <v>33</v>
      </c>
      <c r="C8" s="28" t="s">
        <v>36</v>
      </c>
    </row>
    <row r="12" spans="1:3" x14ac:dyDescent="0.25">
      <c r="A12" s="63" t="s">
        <v>46</v>
      </c>
    </row>
    <row r="13" spans="1:3" x14ac:dyDescent="0.25">
      <c r="A13" s="63" t="s">
        <v>47</v>
      </c>
    </row>
    <row r="14" spans="1:3" x14ac:dyDescent="0.25">
      <c r="A14" s="63" t="s">
        <v>48</v>
      </c>
    </row>
    <row r="15" spans="1:3" x14ac:dyDescent="0.25">
      <c r="A15" s="63" t="s">
        <v>49</v>
      </c>
    </row>
  </sheetData>
  <sheetProtection algorithmName="SHA-512" hashValue="JxXML+zuM3NRQbNfbAAtnyXaIkWw/6RyrzROas1BJi1MLTQRGTuF5rWq3adRTuwhCvkCm7YwutgBlDf8D29kjA==" saltValue="jvVhOrpxuuS5397lFgIaE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workbookViewId="0">
      <pane xSplit="1" ySplit="1" topLeftCell="B7" activePane="bottomRight" state="frozen"/>
      <selection pane="topRight" activeCell="B1" sqref="B1"/>
      <selection pane="bottomLeft" activeCell="A3" sqref="A3"/>
      <selection pane="bottomRight" activeCell="L2" sqref="L2:L30"/>
    </sheetView>
  </sheetViews>
  <sheetFormatPr baseColWidth="10" defaultColWidth="11.44140625" defaultRowHeight="12" x14ac:dyDescent="0.2"/>
  <cols>
    <col min="1" max="1" width="9.44140625" style="130" customWidth="1"/>
    <col min="2" max="2" width="20.33203125" style="131" customWidth="1"/>
    <col min="3" max="4" width="22.44140625" style="131" customWidth="1"/>
    <col min="5" max="5" width="12.88671875" style="132" customWidth="1"/>
    <col min="6" max="6" width="7.33203125" style="130" customWidth="1"/>
    <col min="7" max="7" width="10.44140625" style="133" customWidth="1"/>
    <col min="8" max="8" width="9.44140625" style="133" customWidth="1"/>
    <col min="9" max="9" width="12.109375" style="134" customWidth="1"/>
    <col min="10" max="11" width="19.5546875" style="131" customWidth="1"/>
    <col min="12" max="12" width="17.77734375" style="131" customWidth="1"/>
    <col min="13" max="16384" width="11.44140625" style="123"/>
  </cols>
  <sheetData>
    <row r="1" spans="1:12" ht="36" x14ac:dyDescent="0.2">
      <c r="A1" s="120" t="s">
        <v>12</v>
      </c>
      <c r="B1" s="120" t="s">
        <v>54</v>
      </c>
      <c r="C1" s="120" t="s">
        <v>15</v>
      </c>
      <c r="D1" s="120" t="s">
        <v>16</v>
      </c>
      <c r="E1" s="121" t="s">
        <v>17</v>
      </c>
      <c r="F1" s="120" t="s">
        <v>18</v>
      </c>
      <c r="G1" s="122" t="s">
        <v>19</v>
      </c>
      <c r="H1" s="122" t="s">
        <v>20</v>
      </c>
      <c r="I1" s="120" t="s">
        <v>57</v>
      </c>
      <c r="J1" s="120" t="s">
        <v>21</v>
      </c>
      <c r="K1" s="120" t="s">
        <v>59</v>
      </c>
      <c r="L1" s="120" t="s">
        <v>43</v>
      </c>
    </row>
    <row r="2" spans="1:12" s="129" customFormat="1" x14ac:dyDescent="0.2">
      <c r="A2" s="124" t="s">
        <v>112</v>
      </c>
      <c r="B2" s="125" t="s">
        <v>113</v>
      </c>
      <c r="C2" s="125" t="s">
        <v>114</v>
      </c>
      <c r="D2" s="125" t="s">
        <v>115</v>
      </c>
      <c r="E2" s="126">
        <v>226778589</v>
      </c>
      <c r="F2" s="124" t="s">
        <v>259</v>
      </c>
      <c r="G2" s="127">
        <v>43441</v>
      </c>
      <c r="H2" s="127">
        <v>43989</v>
      </c>
      <c r="I2" s="128" t="s">
        <v>65</v>
      </c>
      <c r="J2" s="125" t="s">
        <v>66</v>
      </c>
      <c r="K2" s="125" t="s">
        <v>116</v>
      </c>
      <c r="L2" s="125" t="s">
        <v>271</v>
      </c>
    </row>
    <row r="3" spans="1:12" s="129" customFormat="1" x14ac:dyDescent="0.2">
      <c r="A3" s="124" t="s">
        <v>117</v>
      </c>
      <c r="B3" s="125" t="s">
        <v>118</v>
      </c>
      <c r="C3" s="125" t="s">
        <v>119</v>
      </c>
      <c r="D3" s="125" t="s">
        <v>120</v>
      </c>
      <c r="E3" s="126">
        <v>144112087</v>
      </c>
      <c r="F3" s="124" t="s">
        <v>260</v>
      </c>
      <c r="G3" s="127">
        <v>43432</v>
      </c>
      <c r="H3" s="127">
        <v>43979</v>
      </c>
      <c r="I3" s="128" t="s">
        <v>71</v>
      </c>
      <c r="J3" s="125" t="s">
        <v>72</v>
      </c>
      <c r="K3" s="125" t="s">
        <v>121</v>
      </c>
      <c r="L3" s="125" t="s">
        <v>272</v>
      </c>
    </row>
    <row r="4" spans="1:12" s="129" customFormat="1" x14ac:dyDescent="0.2">
      <c r="A4" s="124" t="s">
        <v>122</v>
      </c>
      <c r="B4" s="125" t="s">
        <v>123</v>
      </c>
      <c r="C4" s="125" t="s">
        <v>124</v>
      </c>
      <c r="D4" s="125" t="s">
        <v>125</v>
      </c>
      <c r="E4" s="126">
        <v>66200460</v>
      </c>
      <c r="F4" s="124" t="s">
        <v>261</v>
      </c>
      <c r="G4" s="127">
        <v>43441</v>
      </c>
      <c r="H4" s="127">
        <v>43989</v>
      </c>
      <c r="I4" s="128" t="s">
        <v>126</v>
      </c>
      <c r="J4" s="125" t="s">
        <v>127</v>
      </c>
      <c r="K4" s="125" t="s">
        <v>128</v>
      </c>
      <c r="L4" s="125" t="s">
        <v>273</v>
      </c>
    </row>
    <row r="5" spans="1:12" s="129" customFormat="1" x14ac:dyDescent="0.2">
      <c r="A5" s="124" t="s">
        <v>129</v>
      </c>
      <c r="B5" s="125" t="s">
        <v>130</v>
      </c>
      <c r="C5" s="125" t="s">
        <v>131</v>
      </c>
      <c r="D5" s="125" t="s">
        <v>132</v>
      </c>
      <c r="E5" s="126">
        <v>225932853</v>
      </c>
      <c r="F5" s="124" t="s">
        <v>262</v>
      </c>
      <c r="G5" s="127">
        <v>43441</v>
      </c>
      <c r="H5" s="127">
        <v>43989</v>
      </c>
      <c r="I5" s="128" t="s">
        <v>75</v>
      </c>
      <c r="J5" s="125" t="s">
        <v>76</v>
      </c>
      <c r="K5" s="125" t="s">
        <v>133</v>
      </c>
      <c r="L5" s="125" t="s">
        <v>272</v>
      </c>
    </row>
    <row r="6" spans="1:12" s="129" customFormat="1" x14ac:dyDescent="0.2">
      <c r="A6" s="124" t="s">
        <v>134</v>
      </c>
      <c r="B6" s="125" t="s">
        <v>135</v>
      </c>
      <c r="C6" s="125" t="s">
        <v>136</v>
      </c>
      <c r="D6" s="125" t="s">
        <v>137</v>
      </c>
      <c r="E6" s="126">
        <v>229999999.5</v>
      </c>
      <c r="F6" s="124" t="s">
        <v>262</v>
      </c>
      <c r="G6" s="127">
        <v>43441</v>
      </c>
      <c r="H6" s="127">
        <v>43989</v>
      </c>
      <c r="I6" s="128" t="s">
        <v>75</v>
      </c>
      <c r="J6" s="125" t="s">
        <v>76</v>
      </c>
      <c r="K6" s="125" t="s">
        <v>138</v>
      </c>
      <c r="L6" s="125" t="s">
        <v>272</v>
      </c>
    </row>
    <row r="7" spans="1:12" s="129" customFormat="1" x14ac:dyDescent="0.2">
      <c r="A7" s="124" t="s">
        <v>139</v>
      </c>
      <c r="B7" s="125" t="s">
        <v>140</v>
      </c>
      <c r="C7" s="125" t="s">
        <v>141</v>
      </c>
      <c r="D7" s="125" t="s">
        <v>142</v>
      </c>
      <c r="E7" s="126">
        <v>141568810</v>
      </c>
      <c r="F7" s="124" t="s">
        <v>262</v>
      </c>
      <c r="G7" s="127">
        <v>43441</v>
      </c>
      <c r="H7" s="127">
        <v>43989</v>
      </c>
      <c r="I7" s="128" t="s">
        <v>75</v>
      </c>
      <c r="J7" s="125" t="s">
        <v>76</v>
      </c>
      <c r="K7" s="125" t="s">
        <v>143</v>
      </c>
      <c r="L7" s="125" t="s">
        <v>272</v>
      </c>
    </row>
    <row r="8" spans="1:12" s="129" customFormat="1" x14ac:dyDescent="0.2">
      <c r="A8" s="124" t="s">
        <v>144</v>
      </c>
      <c r="B8" s="125" t="s">
        <v>145</v>
      </c>
      <c r="C8" s="125" t="s">
        <v>146</v>
      </c>
      <c r="D8" s="125" t="s">
        <v>147</v>
      </c>
      <c r="E8" s="126">
        <v>185742014.30000001</v>
      </c>
      <c r="F8" s="124" t="s">
        <v>262</v>
      </c>
      <c r="G8" s="127">
        <v>43441</v>
      </c>
      <c r="H8" s="127">
        <v>43989</v>
      </c>
      <c r="I8" s="128" t="s">
        <v>75</v>
      </c>
      <c r="J8" s="125" t="s">
        <v>76</v>
      </c>
      <c r="K8" s="125" t="s">
        <v>148</v>
      </c>
      <c r="L8" s="125" t="s">
        <v>272</v>
      </c>
    </row>
    <row r="9" spans="1:12" s="129" customFormat="1" x14ac:dyDescent="0.2">
      <c r="A9" s="124" t="s">
        <v>149</v>
      </c>
      <c r="B9" s="125" t="s">
        <v>150</v>
      </c>
      <c r="C9" s="125" t="s">
        <v>151</v>
      </c>
      <c r="D9" s="125" t="s">
        <v>152</v>
      </c>
      <c r="E9" s="126">
        <v>229827600</v>
      </c>
      <c r="F9" s="124" t="s">
        <v>263</v>
      </c>
      <c r="G9" s="127">
        <v>43441</v>
      </c>
      <c r="H9" s="127">
        <v>43989</v>
      </c>
      <c r="I9" s="128" t="s">
        <v>73</v>
      </c>
      <c r="J9" s="125" t="s">
        <v>74</v>
      </c>
      <c r="K9" s="125" t="s">
        <v>153</v>
      </c>
      <c r="L9" s="125" t="s">
        <v>271</v>
      </c>
    </row>
    <row r="10" spans="1:12" s="129" customFormat="1" x14ac:dyDescent="0.2">
      <c r="A10" s="124" t="s">
        <v>154</v>
      </c>
      <c r="B10" s="125" t="s">
        <v>155</v>
      </c>
      <c r="C10" s="125" t="s">
        <v>156</v>
      </c>
      <c r="D10" s="125" t="s">
        <v>157</v>
      </c>
      <c r="E10" s="126">
        <v>220250349</v>
      </c>
      <c r="F10" s="124" t="s">
        <v>264</v>
      </c>
      <c r="G10" s="127">
        <v>43432</v>
      </c>
      <c r="H10" s="127">
        <v>43979</v>
      </c>
      <c r="I10" s="128" t="s">
        <v>67</v>
      </c>
      <c r="J10" s="125" t="s">
        <v>68</v>
      </c>
      <c r="K10" s="125" t="s">
        <v>158</v>
      </c>
      <c r="L10" s="125" t="s">
        <v>273</v>
      </c>
    </row>
    <row r="11" spans="1:12" s="129" customFormat="1" x14ac:dyDescent="0.2">
      <c r="A11" s="124" t="s">
        <v>159</v>
      </c>
      <c r="B11" s="125" t="s">
        <v>160</v>
      </c>
      <c r="C11" s="125" t="s">
        <v>161</v>
      </c>
      <c r="D11" s="125" t="s">
        <v>162</v>
      </c>
      <c r="E11" s="126">
        <v>205323300</v>
      </c>
      <c r="F11" s="124" t="s">
        <v>264</v>
      </c>
      <c r="G11" s="127">
        <v>43432</v>
      </c>
      <c r="H11" s="127">
        <v>43979</v>
      </c>
      <c r="I11" s="128" t="s">
        <v>67</v>
      </c>
      <c r="J11" s="125" t="s">
        <v>68</v>
      </c>
      <c r="K11" s="125" t="s">
        <v>163</v>
      </c>
      <c r="L11" s="125" t="s">
        <v>273</v>
      </c>
    </row>
    <row r="12" spans="1:12" s="129" customFormat="1" x14ac:dyDescent="0.2">
      <c r="A12" s="124" t="s">
        <v>164</v>
      </c>
      <c r="B12" s="125" t="s">
        <v>165</v>
      </c>
      <c r="C12" s="125" t="s">
        <v>166</v>
      </c>
      <c r="D12" s="125" t="s">
        <v>167</v>
      </c>
      <c r="E12" s="126">
        <v>229938495.69999999</v>
      </c>
      <c r="F12" s="124" t="s">
        <v>264</v>
      </c>
      <c r="G12" s="127">
        <v>43432</v>
      </c>
      <c r="H12" s="127">
        <v>43979</v>
      </c>
      <c r="I12" s="128" t="s">
        <v>67</v>
      </c>
      <c r="J12" s="125" t="s">
        <v>68</v>
      </c>
      <c r="K12" s="125" t="s">
        <v>163</v>
      </c>
      <c r="L12" s="125" t="s">
        <v>273</v>
      </c>
    </row>
    <row r="13" spans="1:12" s="129" customFormat="1" x14ac:dyDescent="0.2">
      <c r="A13" s="124" t="s">
        <v>168</v>
      </c>
      <c r="B13" s="125" t="s">
        <v>169</v>
      </c>
      <c r="C13" s="125" t="s">
        <v>170</v>
      </c>
      <c r="D13" s="125" t="s">
        <v>171</v>
      </c>
      <c r="E13" s="126">
        <v>174133181.19999999</v>
      </c>
      <c r="F13" s="124" t="s">
        <v>265</v>
      </c>
      <c r="G13" s="127">
        <v>43434</v>
      </c>
      <c r="H13" s="127">
        <v>43981</v>
      </c>
      <c r="I13" s="128" t="s">
        <v>81</v>
      </c>
      <c r="J13" s="125" t="s">
        <v>82</v>
      </c>
      <c r="K13" s="125" t="s">
        <v>172</v>
      </c>
      <c r="L13" s="125" t="s">
        <v>271</v>
      </c>
    </row>
    <row r="14" spans="1:12" s="129" customFormat="1" x14ac:dyDescent="0.2">
      <c r="A14" s="124" t="s">
        <v>173</v>
      </c>
      <c r="B14" s="125" t="s">
        <v>174</v>
      </c>
      <c r="C14" s="125" t="s">
        <v>175</v>
      </c>
      <c r="D14" s="125" t="s">
        <v>176</v>
      </c>
      <c r="E14" s="126">
        <v>155319131</v>
      </c>
      <c r="F14" s="124" t="s">
        <v>266</v>
      </c>
      <c r="G14" s="127">
        <v>43434</v>
      </c>
      <c r="H14" s="127">
        <v>43981</v>
      </c>
      <c r="I14" s="128" t="s">
        <v>69</v>
      </c>
      <c r="J14" s="125" t="s">
        <v>70</v>
      </c>
      <c r="K14" s="125" t="s">
        <v>177</v>
      </c>
      <c r="L14" s="125" t="s">
        <v>271</v>
      </c>
    </row>
    <row r="15" spans="1:12" s="129" customFormat="1" x14ac:dyDescent="0.2">
      <c r="A15" s="124" t="s">
        <v>178</v>
      </c>
      <c r="B15" s="125" t="s">
        <v>179</v>
      </c>
      <c r="C15" s="125" t="s">
        <v>180</v>
      </c>
      <c r="D15" s="125" t="s">
        <v>181</v>
      </c>
      <c r="E15" s="126">
        <v>229775000</v>
      </c>
      <c r="F15" s="124" t="s">
        <v>260</v>
      </c>
      <c r="G15" s="127">
        <v>43432</v>
      </c>
      <c r="H15" s="127">
        <v>43979</v>
      </c>
      <c r="I15" s="128" t="s">
        <v>71</v>
      </c>
      <c r="J15" s="125" t="s">
        <v>72</v>
      </c>
      <c r="K15" s="125" t="s">
        <v>182</v>
      </c>
      <c r="L15" s="125" t="s">
        <v>272</v>
      </c>
    </row>
    <row r="16" spans="1:12" s="129" customFormat="1" x14ac:dyDescent="0.2">
      <c r="A16" s="124" t="s">
        <v>183</v>
      </c>
      <c r="B16" s="125" t="s">
        <v>184</v>
      </c>
      <c r="C16" s="125" t="s">
        <v>185</v>
      </c>
      <c r="D16" s="125" t="s">
        <v>186</v>
      </c>
      <c r="E16" s="126">
        <v>210524900</v>
      </c>
      <c r="F16" s="124">
        <v>1984</v>
      </c>
      <c r="G16" s="127">
        <v>43426</v>
      </c>
      <c r="H16" s="127">
        <v>43973</v>
      </c>
      <c r="I16" s="128" t="s">
        <v>187</v>
      </c>
      <c r="J16" s="125" t="s">
        <v>188</v>
      </c>
      <c r="K16" s="125" t="s">
        <v>189</v>
      </c>
      <c r="L16" s="125" t="s">
        <v>273</v>
      </c>
    </row>
    <row r="17" spans="1:12" s="129" customFormat="1" x14ac:dyDescent="0.2">
      <c r="A17" s="124" t="s">
        <v>190</v>
      </c>
      <c r="B17" s="125" t="s">
        <v>191</v>
      </c>
      <c r="C17" s="125" t="s">
        <v>192</v>
      </c>
      <c r="D17" s="125" t="s">
        <v>193</v>
      </c>
      <c r="E17" s="126">
        <v>213506481</v>
      </c>
      <c r="F17" s="124" t="s">
        <v>267</v>
      </c>
      <c r="G17" s="127">
        <v>43434</v>
      </c>
      <c r="H17" s="127">
        <v>43981</v>
      </c>
      <c r="I17" s="128" t="s">
        <v>194</v>
      </c>
      <c r="J17" s="125" t="s">
        <v>195</v>
      </c>
      <c r="K17" s="125" t="s">
        <v>196</v>
      </c>
      <c r="L17" s="125" t="s">
        <v>271</v>
      </c>
    </row>
    <row r="18" spans="1:12" s="129" customFormat="1" x14ac:dyDescent="0.2">
      <c r="A18" s="124" t="s">
        <v>197</v>
      </c>
      <c r="B18" s="125" t="s">
        <v>198</v>
      </c>
      <c r="C18" s="125" t="s">
        <v>199</v>
      </c>
      <c r="D18" s="125" t="s">
        <v>200</v>
      </c>
      <c r="E18" s="126">
        <v>208676117</v>
      </c>
      <c r="F18" s="124" t="s">
        <v>264</v>
      </c>
      <c r="G18" s="127">
        <v>43432</v>
      </c>
      <c r="H18" s="127">
        <v>43979</v>
      </c>
      <c r="I18" s="128" t="s">
        <v>67</v>
      </c>
      <c r="J18" s="125" t="s">
        <v>68</v>
      </c>
      <c r="K18" s="125" t="s">
        <v>77</v>
      </c>
      <c r="L18" s="125" t="s">
        <v>273</v>
      </c>
    </row>
    <row r="19" spans="1:12" s="129" customFormat="1" x14ac:dyDescent="0.2">
      <c r="A19" s="124" t="s">
        <v>201</v>
      </c>
      <c r="B19" s="125" t="s">
        <v>202</v>
      </c>
      <c r="C19" s="125" t="s">
        <v>203</v>
      </c>
      <c r="D19" s="125" t="s">
        <v>204</v>
      </c>
      <c r="E19" s="126">
        <v>217682442.19999999</v>
      </c>
      <c r="F19" s="124" t="s">
        <v>260</v>
      </c>
      <c r="G19" s="127">
        <v>43432</v>
      </c>
      <c r="H19" s="127">
        <v>43979</v>
      </c>
      <c r="I19" s="128" t="s">
        <v>71</v>
      </c>
      <c r="J19" s="125" t="s">
        <v>72</v>
      </c>
      <c r="K19" s="125" t="s">
        <v>121</v>
      </c>
      <c r="L19" s="125" t="s">
        <v>272</v>
      </c>
    </row>
    <row r="20" spans="1:12" s="129" customFormat="1" x14ac:dyDescent="0.2">
      <c r="A20" s="124" t="s">
        <v>205</v>
      </c>
      <c r="B20" s="125" t="s">
        <v>206</v>
      </c>
      <c r="C20" s="125" t="s">
        <v>207</v>
      </c>
      <c r="D20" s="125" t="s">
        <v>208</v>
      </c>
      <c r="E20" s="126">
        <v>168562000</v>
      </c>
      <c r="F20" s="124" t="s">
        <v>268</v>
      </c>
      <c r="G20" s="127">
        <v>43451</v>
      </c>
      <c r="H20" s="127">
        <v>43999</v>
      </c>
      <c r="I20" s="128" t="s">
        <v>78</v>
      </c>
      <c r="J20" s="125" t="s">
        <v>79</v>
      </c>
      <c r="K20" s="125" t="s">
        <v>209</v>
      </c>
      <c r="L20" s="125" t="s">
        <v>273</v>
      </c>
    </row>
    <row r="21" spans="1:12" s="129" customFormat="1" x14ac:dyDescent="0.2">
      <c r="A21" s="124" t="s">
        <v>210</v>
      </c>
      <c r="B21" s="125" t="s">
        <v>211</v>
      </c>
      <c r="C21" s="125" t="s">
        <v>212</v>
      </c>
      <c r="D21" s="125" t="s">
        <v>213</v>
      </c>
      <c r="E21" s="126">
        <v>230000000</v>
      </c>
      <c r="F21" s="124" t="s">
        <v>269</v>
      </c>
      <c r="G21" s="127">
        <v>43434</v>
      </c>
      <c r="H21" s="127">
        <v>43981</v>
      </c>
      <c r="I21" s="128" t="s">
        <v>214</v>
      </c>
      <c r="J21" s="125" t="s">
        <v>215</v>
      </c>
      <c r="K21" s="125" t="s">
        <v>77</v>
      </c>
      <c r="L21" s="125" t="s">
        <v>271</v>
      </c>
    </row>
    <row r="22" spans="1:12" s="129" customFormat="1" x14ac:dyDescent="0.2">
      <c r="A22" s="124" t="s">
        <v>216</v>
      </c>
      <c r="B22" s="125" t="s">
        <v>217</v>
      </c>
      <c r="C22" s="125" t="s">
        <v>218</v>
      </c>
      <c r="D22" s="125" t="s">
        <v>219</v>
      </c>
      <c r="E22" s="126">
        <v>159543321</v>
      </c>
      <c r="F22" s="124">
        <v>1983</v>
      </c>
      <c r="G22" s="127">
        <v>43426</v>
      </c>
      <c r="H22" s="127">
        <v>43973</v>
      </c>
      <c r="I22" s="128" t="s">
        <v>220</v>
      </c>
      <c r="J22" s="125" t="s">
        <v>221</v>
      </c>
      <c r="K22" s="125" t="s">
        <v>222</v>
      </c>
      <c r="L22" s="125" t="s">
        <v>273</v>
      </c>
    </row>
    <row r="23" spans="1:12" s="129" customFormat="1" x14ac:dyDescent="0.2">
      <c r="A23" s="124" t="s">
        <v>223</v>
      </c>
      <c r="B23" s="125" t="s">
        <v>224</v>
      </c>
      <c r="C23" s="125" t="s">
        <v>225</v>
      </c>
      <c r="D23" s="125" t="s">
        <v>226</v>
      </c>
      <c r="E23" s="126">
        <v>229999300</v>
      </c>
      <c r="F23" s="124" t="s">
        <v>260</v>
      </c>
      <c r="G23" s="127">
        <v>43432</v>
      </c>
      <c r="H23" s="127">
        <v>43979</v>
      </c>
      <c r="I23" s="128" t="s">
        <v>71</v>
      </c>
      <c r="J23" s="125" t="s">
        <v>72</v>
      </c>
      <c r="K23" s="125" t="s">
        <v>121</v>
      </c>
      <c r="L23" s="125" t="s">
        <v>272</v>
      </c>
    </row>
    <row r="24" spans="1:12" s="129" customFormat="1" x14ac:dyDescent="0.2">
      <c r="A24" s="124" t="s">
        <v>227</v>
      </c>
      <c r="B24" s="125" t="s">
        <v>228</v>
      </c>
      <c r="C24" s="125" t="s">
        <v>229</v>
      </c>
      <c r="D24" s="125" t="s">
        <v>230</v>
      </c>
      <c r="E24" s="126">
        <v>153592630</v>
      </c>
      <c r="F24" s="124" t="s">
        <v>259</v>
      </c>
      <c r="G24" s="127">
        <v>43441</v>
      </c>
      <c r="H24" s="127">
        <v>43989</v>
      </c>
      <c r="I24" s="128" t="s">
        <v>65</v>
      </c>
      <c r="J24" s="125" t="s">
        <v>66</v>
      </c>
      <c r="K24" s="125" t="s">
        <v>231</v>
      </c>
      <c r="L24" s="125" t="s">
        <v>271</v>
      </c>
    </row>
    <row r="25" spans="1:12" s="129" customFormat="1" x14ac:dyDescent="0.2">
      <c r="A25" s="124" t="s">
        <v>232</v>
      </c>
      <c r="B25" s="125" t="s">
        <v>233</v>
      </c>
      <c r="C25" s="125" t="s">
        <v>234</v>
      </c>
      <c r="D25" s="125" t="s">
        <v>235</v>
      </c>
      <c r="E25" s="126">
        <v>76182780</v>
      </c>
      <c r="F25" s="124" t="s">
        <v>268</v>
      </c>
      <c r="G25" s="127">
        <v>43451</v>
      </c>
      <c r="H25" s="127">
        <v>43999</v>
      </c>
      <c r="I25" s="128" t="s">
        <v>78</v>
      </c>
      <c r="J25" s="125" t="s">
        <v>79</v>
      </c>
      <c r="K25" s="125" t="s">
        <v>80</v>
      </c>
      <c r="L25" s="125" t="s">
        <v>273</v>
      </c>
    </row>
    <row r="26" spans="1:12" s="129" customFormat="1" x14ac:dyDescent="0.2">
      <c r="A26" s="124" t="s">
        <v>236</v>
      </c>
      <c r="B26" s="125" t="s">
        <v>237</v>
      </c>
      <c r="C26" s="125" t="s">
        <v>238</v>
      </c>
      <c r="D26" s="125" t="s">
        <v>239</v>
      </c>
      <c r="E26" s="126">
        <v>197604630</v>
      </c>
      <c r="F26" s="124" t="s">
        <v>260</v>
      </c>
      <c r="G26" s="127">
        <v>43432</v>
      </c>
      <c r="H26" s="127">
        <v>43979</v>
      </c>
      <c r="I26" s="128" t="s">
        <v>71</v>
      </c>
      <c r="J26" s="125" t="s">
        <v>72</v>
      </c>
      <c r="K26" s="125" t="s">
        <v>143</v>
      </c>
      <c r="L26" s="125" t="s">
        <v>272</v>
      </c>
    </row>
    <row r="27" spans="1:12" s="129" customFormat="1" x14ac:dyDescent="0.2">
      <c r="A27" s="124" t="s">
        <v>240</v>
      </c>
      <c r="B27" s="125" t="s">
        <v>241</v>
      </c>
      <c r="C27" s="125" t="s">
        <v>242</v>
      </c>
      <c r="D27" s="125" t="s">
        <v>243</v>
      </c>
      <c r="E27" s="126">
        <v>229999843</v>
      </c>
      <c r="F27" s="124" t="s">
        <v>259</v>
      </c>
      <c r="G27" s="127">
        <v>43441</v>
      </c>
      <c r="H27" s="127">
        <v>43989</v>
      </c>
      <c r="I27" s="128" t="s">
        <v>65</v>
      </c>
      <c r="J27" s="125" t="s">
        <v>66</v>
      </c>
      <c r="K27" s="125" t="s">
        <v>244</v>
      </c>
      <c r="L27" s="125" t="s">
        <v>271</v>
      </c>
    </row>
    <row r="28" spans="1:12" s="129" customFormat="1" x14ac:dyDescent="0.2">
      <c r="A28" s="124" t="s">
        <v>245</v>
      </c>
      <c r="B28" s="125" t="s">
        <v>246</v>
      </c>
      <c r="C28" s="125" t="s">
        <v>247</v>
      </c>
      <c r="D28" s="125" t="s">
        <v>248</v>
      </c>
      <c r="E28" s="126">
        <v>164733725</v>
      </c>
      <c r="F28" s="124" t="s">
        <v>259</v>
      </c>
      <c r="G28" s="127">
        <v>43441</v>
      </c>
      <c r="H28" s="127">
        <v>43989</v>
      </c>
      <c r="I28" s="128" t="s">
        <v>65</v>
      </c>
      <c r="J28" s="125" t="s">
        <v>66</v>
      </c>
      <c r="K28" s="125" t="s">
        <v>249</v>
      </c>
      <c r="L28" s="125" t="s">
        <v>271</v>
      </c>
    </row>
    <row r="29" spans="1:12" s="129" customFormat="1" x14ac:dyDescent="0.2">
      <c r="A29" s="124" t="s">
        <v>250</v>
      </c>
      <c r="B29" s="125" t="s">
        <v>251</v>
      </c>
      <c r="C29" s="125" t="s">
        <v>252</v>
      </c>
      <c r="D29" s="125" t="s">
        <v>253</v>
      </c>
      <c r="E29" s="126">
        <v>154512078</v>
      </c>
      <c r="F29" s="124" t="s">
        <v>268</v>
      </c>
      <c r="G29" s="127">
        <v>43451</v>
      </c>
      <c r="H29" s="127">
        <v>43999</v>
      </c>
      <c r="I29" s="128" t="s">
        <v>78</v>
      </c>
      <c r="J29" s="125" t="s">
        <v>79</v>
      </c>
      <c r="K29" s="125" t="s">
        <v>80</v>
      </c>
      <c r="L29" s="125" t="s">
        <v>273</v>
      </c>
    </row>
    <row r="30" spans="1:12" s="129" customFormat="1" x14ac:dyDescent="0.2">
      <c r="A30" s="124" t="s">
        <v>254</v>
      </c>
      <c r="B30" s="125" t="s">
        <v>255</v>
      </c>
      <c r="C30" s="125" t="s">
        <v>256</v>
      </c>
      <c r="D30" s="125" t="s">
        <v>257</v>
      </c>
      <c r="E30" s="126">
        <v>82840883</v>
      </c>
      <c r="F30" s="124" t="s">
        <v>270</v>
      </c>
      <c r="G30" s="127">
        <v>43462</v>
      </c>
      <c r="H30" s="127">
        <v>44010</v>
      </c>
      <c r="I30" s="128" t="s">
        <v>65</v>
      </c>
      <c r="J30" s="125" t="s">
        <v>66</v>
      </c>
      <c r="K30" s="125" t="s">
        <v>258</v>
      </c>
      <c r="L30" s="125" t="s">
        <v>271</v>
      </c>
    </row>
  </sheetData>
  <sheetProtection algorithmName="SHA-512" hashValue="z49wBBsFqjtGpwgaVMnAM6myu/y6Q5bT7FjKKwJ479VZWxS/YotiNrZDqKAumHe+F9YRqccaCt24TPRXEcT2qQ==" saltValue="egB7rIgRRhIpcZ9Vq147Nw==" spinCount="100000" sheet="1" objects="1" scenarios="1"/>
  <autoFilter ref="A1:L3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7"/>
  <sheetViews>
    <sheetView tabSelected="1" topLeftCell="A19" zoomScaleNormal="100" workbookViewId="0">
      <selection activeCell="D24" sqref="D24"/>
    </sheetView>
  </sheetViews>
  <sheetFormatPr baseColWidth="10" defaultColWidth="11.44140625" defaultRowHeight="14.4" x14ac:dyDescent="0.25"/>
  <cols>
    <col min="1" max="1" width="3.44140625" style="7" customWidth="1"/>
    <col min="2" max="5" width="20.6640625" style="24" customWidth="1"/>
    <col min="6" max="6" width="5.88671875" style="25" customWidth="1"/>
    <col min="7" max="7" width="20.6640625" style="7" customWidth="1"/>
    <col min="8" max="8" width="3.5546875" style="7" customWidth="1"/>
    <col min="9" max="10" width="3.109375" style="7" customWidth="1"/>
    <col min="11" max="16384" width="11.44140625" style="7"/>
  </cols>
  <sheetData>
    <row r="1" spans="1:14" x14ac:dyDescent="0.25">
      <c r="A1" s="15"/>
      <c r="B1" s="16"/>
      <c r="C1" s="16"/>
      <c r="D1" s="16"/>
      <c r="E1" s="16"/>
      <c r="F1" s="16"/>
      <c r="G1" s="16"/>
      <c r="H1" s="17"/>
    </row>
    <row r="2" spans="1:14" x14ac:dyDescent="0.25">
      <c r="A2" s="2"/>
      <c r="B2" s="18"/>
      <c r="C2" s="1"/>
      <c r="D2" s="1"/>
      <c r="E2" s="1"/>
      <c r="F2" s="1"/>
      <c r="G2" s="1"/>
      <c r="H2" s="8"/>
    </row>
    <row r="3" spans="1:14" ht="18" customHeight="1" x14ac:dyDescent="0.25">
      <c r="A3" s="2"/>
      <c r="B3" s="1"/>
      <c r="C3" s="1"/>
      <c r="D3" s="1"/>
      <c r="E3" s="100" t="s">
        <v>42</v>
      </c>
      <c r="F3" s="101"/>
      <c r="G3" s="136">
        <f ca="1">TODAY()</f>
        <v>43468</v>
      </c>
      <c r="H3" s="8"/>
    </row>
    <row r="4" spans="1:14" x14ac:dyDescent="0.25">
      <c r="A4" s="2"/>
      <c r="B4" s="19"/>
      <c r="C4" s="1"/>
      <c r="D4" s="1"/>
      <c r="E4" s="1"/>
      <c r="F4" s="18"/>
      <c r="G4" s="1"/>
      <c r="H4" s="8"/>
    </row>
    <row r="5" spans="1:14" ht="11.25" customHeight="1" x14ac:dyDescent="0.25">
      <c r="A5" s="2"/>
      <c r="B5" s="19"/>
      <c r="C5" s="1"/>
      <c r="D5" s="1"/>
      <c r="E5" s="1"/>
      <c r="F5" s="1"/>
      <c r="G5" s="1"/>
      <c r="H5" s="8"/>
    </row>
    <row r="6" spans="1:14" ht="11.25" customHeight="1" x14ac:dyDescent="0.25">
      <c r="A6" s="2"/>
      <c r="B6" s="19"/>
      <c r="C6" s="1"/>
      <c r="D6" s="1"/>
      <c r="E6" s="1"/>
      <c r="F6" s="1"/>
      <c r="G6" s="1"/>
      <c r="H6" s="8"/>
    </row>
    <row r="7" spans="1:14" ht="20.100000000000001" customHeight="1" thickBot="1" x14ac:dyDescent="0.3">
      <c r="A7" s="2"/>
      <c r="B7" s="162" t="s">
        <v>89</v>
      </c>
      <c r="C7" s="162"/>
      <c r="D7" s="162"/>
      <c r="E7" s="162"/>
      <c r="F7" s="162"/>
      <c r="G7" s="162"/>
      <c r="H7" s="8"/>
    </row>
    <row r="8" spans="1:14" x14ac:dyDescent="0.25">
      <c r="A8" s="2"/>
      <c r="B8" s="1"/>
      <c r="C8" s="1"/>
      <c r="D8" s="1"/>
      <c r="E8" s="1"/>
      <c r="F8" s="1"/>
      <c r="G8" s="1"/>
      <c r="H8" s="8"/>
      <c r="J8" s="137" t="s">
        <v>50</v>
      </c>
      <c r="K8" s="138"/>
      <c r="L8" s="139"/>
      <c r="M8" s="138"/>
      <c r="N8" s="140"/>
    </row>
    <row r="9" spans="1:14" s="4" customFormat="1" ht="20.100000000000001" customHeight="1" x14ac:dyDescent="0.25">
      <c r="A9" s="2"/>
      <c r="B9" s="3" t="s">
        <v>55</v>
      </c>
      <c r="C9" s="98" t="s">
        <v>56</v>
      </c>
      <c r="D9" s="110"/>
      <c r="E9" s="27" t="s">
        <v>13</v>
      </c>
      <c r="G9" s="73"/>
      <c r="H9" s="8"/>
      <c r="J9" s="141" t="s">
        <v>44</v>
      </c>
      <c r="K9" s="173" t="s">
        <v>275</v>
      </c>
      <c r="L9" s="173"/>
      <c r="M9" s="173"/>
      <c r="N9" s="174"/>
    </row>
    <row r="10" spans="1:14" ht="15" customHeight="1" x14ac:dyDescent="0.25">
      <c r="A10" s="2"/>
      <c r="B10" s="1"/>
      <c r="C10" s="1"/>
      <c r="D10" s="1"/>
      <c r="E10" s="26"/>
      <c r="F10" s="1"/>
      <c r="G10" s="109"/>
      <c r="H10" s="8"/>
      <c r="J10" s="141"/>
      <c r="K10" s="173"/>
      <c r="L10" s="173"/>
      <c r="M10" s="173"/>
      <c r="N10" s="174"/>
    </row>
    <row r="11" spans="1:14" ht="27" customHeight="1" x14ac:dyDescent="0.25">
      <c r="A11" s="2"/>
      <c r="B11" s="3" t="s">
        <v>14</v>
      </c>
      <c r="C11" s="168" t="str">
        <f>IF($G$9&gt;0,VLOOKUP($G$9,'Lista Proyectos'!$A$2:$L$30,10,0)," ")</f>
        <v xml:space="preserve"> </v>
      </c>
      <c r="D11" s="169"/>
      <c r="E11" s="27" t="s">
        <v>57</v>
      </c>
      <c r="G11" s="61" t="str">
        <f>IF($G$9&gt;0,VLOOKUP($G$9,'Lista Proyectos'!$A$2:$L$30,9,0)," ")</f>
        <v xml:space="preserve"> </v>
      </c>
      <c r="H11" s="8"/>
      <c r="J11" s="141" t="s">
        <v>45</v>
      </c>
      <c r="K11" s="173" t="s">
        <v>276</v>
      </c>
      <c r="L11" s="173"/>
      <c r="M11" s="173"/>
      <c r="N11" s="174"/>
    </row>
    <row r="12" spans="1:14" ht="15" customHeight="1" thickBot="1" x14ac:dyDescent="0.3">
      <c r="A12" s="2"/>
      <c r="B12" s="1"/>
      <c r="C12" s="1"/>
      <c r="D12" s="1"/>
      <c r="E12" s="26"/>
      <c r="F12" s="1"/>
      <c r="G12" s="109"/>
      <c r="H12" s="8"/>
      <c r="J12" s="142"/>
      <c r="K12" s="175"/>
      <c r="L12" s="175"/>
      <c r="M12" s="175"/>
      <c r="N12" s="176"/>
    </row>
    <row r="13" spans="1:14" ht="27" customHeight="1" x14ac:dyDescent="0.25">
      <c r="A13" s="2"/>
      <c r="B13" s="3" t="s">
        <v>58</v>
      </c>
      <c r="C13" s="170" t="str">
        <f>IF($G$9&gt;0,VLOOKUP($G$9,'Lista Proyectos'!$A$2:$L$30,11,0)," ")</f>
        <v xml:space="preserve"> </v>
      </c>
      <c r="D13" s="171"/>
      <c r="E13" s="27" t="s">
        <v>61</v>
      </c>
      <c r="G13" s="61" t="s">
        <v>274</v>
      </c>
      <c r="H13" s="8"/>
      <c r="J13"/>
      <c r="K13"/>
      <c r="L13"/>
      <c r="M13"/>
      <c r="N13"/>
    </row>
    <row r="14" spans="1:14" ht="15" customHeight="1" x14ac:dyDescent="0.25">
      <c r="A14" s="2"/>
      <c r="B14" s="1"/>
      <c r="C14" s="1"/>
      <c r="D14" s="1"/>
      <c r="E14" s="26"/>
      <c r="F14" s="1"/>
      <c r="G14" s="109"/>
      <c r="H14" s="8"/>
      <c r="J14"/>
      <c r="K14"/>
      <c r="L14"/>
      <c r="M14"/>
      <c r="N14"/>
    </row>
    <row r="15" spans="1:14" ht="18" customHeight="1" x14ac:dyDescent="0.25">
      <c r="A15" s="2"/>
      <c r="B15" s="3" t="s">
        <v>22</v>
      </c>
      <c r="C15" s="61" t="str">
        <f>CONCATENATE("N° ",IF($G$9&gt;0,VLOOKUP($G$9,'Lista Proyectos'!$A$2:$L$30,6,0)," "))</f>
        <v xml:space="preserve">N°  </v>
      </c>
      <c r="D15" s="111"/>
      <c r="E15" s="27" t="s">
        <v>23</v>
      </c>
      <c r="G15" s="62" t="str">
        <f>IF($G$9&gt;0,VLOOKUP($G$9,'Lista Proyectos'!$A$2:$L$30,7,0)," ")</f>
        <v xml:space="preserve"> </v>
      </c>
      <c r="H15" s="8"/>
      <c r="J15"/>
      <c r="K15"/>
      <c r="L15"/>
      <c r="M15"/>
      <c r="N15"/>
    </row>
    <row r="16" spans="1:14" ht="15" customHeight="1" x14ac:dyDescent="0.25">
      <c r="A16" s="2"/>
      <c r="B16" s="1"/>
      <c r="C16" s="1"/>
      <c r="D16" s="1"/>
      <c r="E16" s="26"/>
      <c r="F16" s="26"/>
      <c r="G16" s="109"/>
      <c r="H16" s="8"/>
      <c r="J16"/>
      <c r="K16"/>
      <c r="L16"/>
      <c r="M16"/>
      <c r="N16"/>
    </row>
    <row r="17" spans="1:14" ht="18" customHeight="1" x14ac:dyDescent="0.25">
      <c r="A17" s="2"/>
      <c r="B17" s="1"/>
      <c r="C17" s="1"/>
      <c r="D17" s="1"/>
      <c r="E17" s="27" t="s">
        <v>24</v>
      </c>
      <c r="G17" s="62" t="str">
        <f>IF($G$9&gt;0,VLOOKUP($G$9,'Lista Proyectos'!$A$2:$L$30,8,0)," ")</f>
        <v xml:space="preserve"> </v>
      </c>
      <c r="H17" s="8"/>
      <c r="J17"/>
      <c r="K17"/>
      <c r="L17"/>
      <c r="M17"/>
      <c r="N17"/>
    </row>
    <row r="18" spans="1:14" ht="15" customHeight="1" x14ac:dyDescent="0.25">
      <c r="A18" s="2"/>
      <c r="B18" s="1"/>
      <c r="C18" s="1"/>
      <c r="D18" s="1"/>
      <c r="E18" s="1"/>
      <c r="F18" s="27"/>
      <c r="G18" s="112"/>
      <c r="H18" s="8"/>
      <c r="J18"/>
      <c r="K18"/>
      <c r="L18"/>
      <c r="M18"/>
      <c r="N18"/>
    </row>
    <row r="19" spans="1:14" s="4" customFormat="1" ht="46.5" customHeight="1" x14ac:dyDescent="0.25">
      <c r="A19" s="2"/>
      <c r="B19" s="3" t="s">
        <v>41</v>
      </c>
      <c r="C19" s="163" t="str">
        <f>IF($G$9&gt;0,VLOOKUP($G$9,'Lista Proyectos'!$A$2:$L$30,3,0)," ")</f>
        <v xml:space="preserve"> </v>
      </c>
      <c r="D19" s="164"/>
      <c r="E19" s="164"/>
      <c r="F19" s="164"/>
      <c r="G19" s="165"/>
      <c r="H19" s="8"/>
      <c r="J19"/>
      <c r="K19"/>
      <c r="L19"/>
      <c r="M19"/>
      <c r="N19"/>
    </row>
    <row r="20" spans="1:14" s="4" customFormat="1" ht="9.75" customHeight="1" x14ac:dyDescent="0.25">
      <c r="A20" s="2"/>
      <c r="B20" s="3"/>
      <c r="C20" s="5"/>
      <c r="D20" s="64"/>
      <c r="E20" s="64"/>
      <c r="F20" s="5"/>
      <c r="G20" s="5"/>
      <c r="H20" s="8"/>
      <c r="J20"/>
      <c r="K20"/>
      <c r="L20"/>
      <c r="M20"/>
      <c r="N20"/>
    </row>
    <row r="21" spans="1:14" s="4" customFormat="1" ht="27" customHeight="1" x14ac:dyDescent="0.25">
      <c r="A21" s="2"/>
      <c r="B21" s="3" t="s">
        <v>38</v>
      </c>
      <c r="C21" s="163" t="str">
        <f>IF($G$9&gt;0,VLOOKUP($G$9,'Lista Proyectos'!$A$2:$J$30,4,0)," ")</f>
        <v xml:space="preserve"> </v>
      </c>
      <c r="D21" s="164"/>
      <c r="E21" s="164"/>
      <c r="F21" s="164"/>
      <c r="G21" s="165"/>
      <c r="H21" s="8"/>
      <c r="J21"/>
      <c r="K21"/>
      <c r="L21"/>
      <c r="M21"/>
      <c r="N21"/>
    </row>
    <row r="22" spans="1:14" ht="15" customHeight="1" x14ac:dyDescent="0.25">
      <c r="A22" s="2"/>
      <c r="B22" s="1"/>
      <c r="C22" s="1"/>
      <c r="D22" s="1"/>
      <c r="E22" s="113"/>
      <c r="F22" s="114"/>
      <c r="G22" s="115"/>
      <c r="H22" s="8"/>
      <c r="J22"/>
      <c r="K22"/>
      <c r="L22"/>
      <c r="M22"/>
      <c r="N22"/>
    </row>
    <row r="23" spans="1:14" s="4" customFormat="1" ht="15.75" customHeight="1" x14ac:dyDescent="0.25">
      <c r="A23" s="2"/>
      <c r="B23" s="3"/>
      <c r="C23" s="64"/>
      <c r="D23" s="64"/>
      <c r="E23" s="116" t="s">
        <v>62</v>
      </c>
      <c r="F23" s="117"/>
      <c r="G23" s="116" t="s">
        <v>63</v>
      </c>
      <c r="H23" s="8"/>
      <c r="J23"/>
      <c r="K23"/>
      <c r="L23"/>
      <c r="M23"/>
      <c r="N23"/>
    </row>
    <row r="24" spans="1:14" s="4" customFormat="1" ht="18" customHeight="1" x14ac:dyDescent="0.25">
      <c r="A24" s="2"/>
      <c r="B24" s="3" t="s">
        <v>60</v>
      </c>
      <c r="C24" s="73"/>
      <c r="D24" s="99" t="s">
        <v>277</v>
      </c>
      <c r="E24" s="102"/>
      <c r="G24" s="102"/>
      <c r="H24" s="8"/>
    </row>
    <row r="25" spans="1:14" ht="15" customHeight="1" x14ac:dyDescent="0.25">
      <c r="A25" s="2"/>
      <c r="B25" s="1"/>
      <c r="C25" s="1"/>
      <c r="D25" s="1"/>
      <c r="E25" s="1"/>
      <c r="F25" s="27"/>
      <c r="G25" s="115"/>
      <c r="H25" s="8"/>
      <c r="J25"/>
      <c r="K25"/>
      <c r="L25"/>
      <c r="M25"/>
      <c r="N25"/>
    </row>
    <row r="26" spans="1:14" s="14" customFormat="1" ht="20.100000000000001" customHeight="1" x14ac:dyDescent="0.25">
      <c r="A26" s="12"/>
      <c r="B26" s="11" t="s">
        <v>6</v>
      </c>
      <c r="C26" s="166" t="s">
        <v>7</v>
      </c>
      <c r="D26" s="166"/>
      <c r="E26" s="166"/>
      <c r="F26" s="167"/>
      <c r="G26" s="11" t="s">
        <v>64</v>
      </c>
      <c r="H26" s="13"/>
    </row>
    <row r="27" spans="1:14" s="6" customFormat="1" ht="20.100000000000001" customHeight="1" x14ac:dyDescent="0.25">
      <c r="A27" s="9"/>
      <c r="B27" s="181" t="s">
        <v>28</v>
      </c>
      <c r="C27" s="156" t="s">
        <v>26</v>
      </c>
      <c r="D27" s="157"/>
      <c r="E27" s="157"/>
      <c r="F27" s="158"/>
      <c r="G27" s="29">
        <f>SUMIF('Detalle Gastos'!$E$13:$E$23,'Resumen Rendición de Gastos'!C27,'Detalle Gastos'!$L$13:$L$23)</f>
        <v>0</v>
      </c>
      <c r="H27" s="10"/>
    </row>
    <row r="28" spans="1:14" ht="20.100000000000001" customHeight="1" x14ac:dyDescent="0.25">
      <c r="A28" s="2"/>
      <c r="B28" s="182"/>
      <c r="C28" s="156" t="s">
        <v>27</v>
      </c>
      <c r="D28" s="157"/>
      <c r="E28" s="157"/>
      <c r="F28" s="158"/>
      <c r="G28" s="29">
        <f>SUMIF('Detalle Gastos'!$E$13:$E$23,'Resumen Rendición de Gastos'!C28,'Detalle Gastos'!$L$13:$L$23)</f>
        <v>0</v>
      </c>
      <c r="H28" s="8"/>
    </row>
    <row r="29" spans="1:14" ht="20.100000000000001" customHeight="1" x14ac:dyDescent="0.25">
      <c r="A29" s="2"/>
      <c r="B29" s="181" t="s">
        <v>29</v>
      </c>
      <c r="C29" s="156" t="s">
        <v>30</v>
      </c>
      <c r="D29" s="157"/>
      <c r="E29" s="157"/>
      <c r="F29" s="158"/>
      <c r="G29" s="29">
        <f>SUMIF('Detalle Gastos'!$E$13:$E$23,'Resumen Rendición de Gastos'!C29,'Detalle Gastos'!$L$13:$L$23)</f>
        <v>0</v>
      </c>
      <c r="H29" s="8"/>
    </row>
    <row r="30" spans="1:14" ht="20.100000000000001" customHeight="1" x14ac:dyDescent="0.25">
      <c r="A30" s="2"/>
      <c r="B30" s="183"/>
      <c r="C30" s="156" t="s">
        <v>31</v>
      </c>
      <c r="D30" s="157"/>
      <c r="E30" s="157"/>
      <c r="F30" s="158"/>
      <c r="G30" s="29">
        <f>SUMIF('Detalle Gastos'!$E$13:$E$23,'Resumen Rendición de Gastos'!C30,'Detalle Gastos'!$L$13:$L$23)</f>
        <v>0</v>
      </c>
      <c r="H30" s="8"/>
    </row>
    <row r="31" spans="1:14" ht="20.100000000000001" customHeight="1" x14ac:dyDescent="0.25">
      <c r="A31" s="2"/>
      <c r="B31" s="183"/>
      <c r="C31" s="156" t="s">
        <v>32</v>
      </c>
      <c r="D31" s="157"/>
      <c r="E31" s="157"/>
      <c r="F31" s="158"/>
      <c r="G31" s="29">
        <f>SUMIF('Detalle Gastos'!$E$13:$E$23,'Resumen Rendición de Gastos'!C31,'Detalle Gastos'!$L$13:$L$23)</f>
        <v>0</v>
      </c>
      <c r="H31" s="8"/>
    </row>
    <row r="32" spans="1:14" ht="20.100000000000001" customHeight="1" x14ac:dyDescent="0.25">
      <c r="A32" s="2"/>
      <c r="B32" s="182"/>
      <c r="C32" s="156" t="s">
        <v>33</v>
      </c>
      <c r="D32" s="157"/>
      <c r="E32" s="157"/>
      <c r="F32" s="158"/>
      <c r="G32" s="29">
        <f>SUMIF('Detalle Gastos'!$E$13:$E$23,'Resumen Rendición de Gastos'!C32,'Detalle Gastos'!$L$13:$L$23)</f>
        <v>0</v>
      </c>
      <c r="H32" s="8"/>
    </row>
    <row r="33" spans="1:8" ht="20.100000000000001" customHeight="1" x14ac:dyDescent="0.25">
      <c r="A33" s="2"/>
      <c r="B33" s="103" t="s">
        <v>90</v>
      </c>
      <c r="C33" s="159" t="s">
        <v>83</v>
      </c>
      <c r="D33" s="160"/>
      <c r="E33" s="160"/>
      <c r="F33" s="161"/>
      <c r="G33" s="30">
        <f>IF($G$9&gt;0,VLOOKUP($G$9,'Lista Proyectos'!$A$2:$J$30,5,0),0)</f>
        <v>0</v>
      </c>
      <c r="H33" s="8"/>
    </row>
    <row r="34" spans="1:8" ht="20.100000000000001" customHeight="1" x14ac:dyDescent="0.25">
      <c r="A34" s="2"/>
      <c r="B34" s="103" t="s">
        <v>91</v>
      </c>
      <c r="C34" s="159" t="s">
        <v>84</v>
      </c>
      <c r="D34" s="160"/>
      <c r="E34" s="160"/>
      <c r="F34" s="161"/>
      <c r="G34" s="30">
        <f>SUM(G27:G32)</f>
        <v>0</v>
      </c>
      <c r="H34" s="8"/>
    </row>
    <row r="35" spans="1:8" ht="20.100000000000001" customHeight="1" x14ac:dyDescent="0.25">
      <c r="A35" s="2"/>
      <c r="B35" s="103" t="s">
        <v>92</v>
      </c>
      <c r="C35" s="159" t="s">
        <v>85</v>
      </c>
      <c r="D35" s="160"/>
      <c r="E35" s="160"/>
      <c r="F35" s="161"/>
      <c r="G35" s="135"/>
      <c r="H35" s="8"/>
    </row>
    <row r="36" spans="1:8" ht="20.100000000000001" customHeight="1" x14ac:dyDescent="0.25">
      <c r="A36" s="2"/>
      <c r="B36" s="103" t="s">
        <v>93</v>
      </c>
      <c r="C36" s="159" t="s">
        <v>88</v>
      </c>
      <c r="D36" s="160"/>
      <c r="E36" s="160"/>
      <c r="F36" s="161"/>
      <c r="G36" s="135"/>
      <c r="H36" s="8"/>
    </row>
    <row r="37" spans="1:8" ht="20.100000000000001" customHeight="1" x14ac:dyDescent="0.25">
      <c r="A37" s="2"/>
      <c r="B37" s="103" t="s">
        <v>95</v>
      </c>
      <c r="C37" s="159" t="s">
        <v>86</v>
      </c>
      <c r="D37" s="160"/>
      <c r="E37" s="160"/>
      <c r="F37" s="161"/>
      <c r="G37" s="30">
        <f>G33-G34-G35-G36</f>
        <v>0</v>
      </c>
      <c r="H37" s="8"/>
    </row>
    <row r="38" spans="1:8" ht="20.100000000000001" customHeight="1" x14ac:dyDescent="0.25">
      <c r="A38" s="2"/>
      <c r="B38" s="103" t="s">
        <v>94</v>
      </c>
      <c r="C38" s="159" t="s">
        <v>87</v>
      </c>
      <c r="D38" s="160"/>
      <c r="E38" s="160"/>
      <c r="F38" s="161"/>
      <c r="G38" s="31">
        <f>+IF(G33&gt;0,G37/G33,0)</f>
        <v>0</v>
      </c>
      <c r="H38" s="8"/>
    </row>
    <row r="39" spans="1:8" x14ac:dyDescent="0.25">
      <c r="A39" s="2"/>
      <c r="B39" s="1"/>
      <c r="C39" s="1"/>
      <c r="D39" s="1"/>
      <c r="E39" s="1"/>
      <c r="F39" s="1"/>
      <c r="G39" s="1"/>
      <c r="H39" s="8"/>
    </row>
    <row r="40" spans="1:8" x14ac:dyDescent="0.25">
      <c r="A40" s="2"/>
      <c r="B40" s="1"/>
      <c r="C40" s="1"/>
      <c r="D40" s="1"/>
      <c r="E40" s="1"/>
      <c r="F40" s="1"/>
      <c r="G40" s="1"/>
      <c r="H40" s="8"/>
    </row>
    <row r="41" spans="1:8" x14ac:dyDescent="0.25">
      <c r="A41" s="2"/>
      <c r="B41" s="1"/>
      <c r="C41" s="1"/>
      <c r="D41" s="1"/>
      <c r="E41" s="1"/>
      <c r="F41" s="1"/>
      <c r="G41" s="20"/>
      <c r="H41" s="8"/>
    </row>
    <row r="42" spans="1:8" x14ac:dyDescent="0.25">
      <c r="A42" s="2"/>
      <c r="B42" s="1"/>
      <c r="C42" s="1"/>
      <c r="D42" s="1"/>
      <c r="E42" s="1"/>
      <c r="F42" s="1"/>
      <c r="G42" s="1"/>
      <c r="H42" s="8"/>
    </row>
    <row r="43" spans="1:8" ht="15" customHeight="1" x14ac:dyDescent="0.25">
      <c r="A43" s="2"/>
      <c r="B43" s="178" t="str">
        <f>IF($G$9&gt;0,VLOOKUP($G$9,'Lista Proyectos'!$A$2:$J$30,2,0)," ")</f>
        <v xml:space="preserve"> </v>
      </c>
      <c r="C43" s="178"/>
      <c r="D43" s="1"/>
      <c r="E43" s="179" t="s">
        <v>53</v>
      </c>
      <c r="F43" s="179"/>
      <c r="G43" s="179"/>
      <c r="H43" s="8"/>
    </row>
    <row r="44" spans="1:8" ht="15" customHeight="1" x14ac:dyDescent="0.25">
      <c r="A44" s="2"/>
      <c r="B44" s="172" t="s">
        <v>54</v>
      </c>
      <c r="C44" s="172"/>
      <c r="D44" s="1"/>
      <c r="E44" s="180"/>
      <c r="F44" s="180"/>
      <c r="G44" s="180"/>
      <c r="H44" s="8"/>
    </row>
    <row r="45" spans="1:8" ht="15" customHeight="1" x14ac:dyDescent="0.25">
      <c r="A45" s="2"/>
      <c r="B45" s="1"/>
      <c r="C45" s="1"/>
      <c r="D45" s="1"/>
      <c r="E45" s="1"/>
      <c r="F45" s="1"/>
      <c r="G45" s="1"/>
      <c r="H45" s="8"/>
    </row>
    <row r="46" spans="1:8" ht="15" customHeight="1" x14ac:dyDescent="0.25">
      <c r="A46" s="2"/>
      <c r="B46" s="1"/>
      <c r="C46" s="1"/>
      <c r="D46" s="1"/>
      <c r="E46" s="1"/>
      <c r="F46" s="1"/>
      <c r="G46" s="1"/>
      <c r="H46" s="8"/>
    </row>
    <row r="47" spans="1:8" ht="15" customHeight="1" x14ac:dyDescent="0.25">
      <c r="A47" s="2"/>
      <c r="B47" s="1"/>
      <c r="C47" s="178" t="str">
        <f>IF($G$9&gt;0,VLOOKUP($G$9,'Lista Proyectos'!$A$2:$L$30,12,0)," ")</f>
        <v xml:space="preserve"> </v>
      </c>
      <c r="D47" s="178"/>
      <c r="E47" s="64"/>
      <c r="F47" s="65"/>
      <c r="G47" s="1"/>
      <c r="H47" s="8"/>
    </row>
    <row r="48" spans="1:8" ht="15" customHeight="1" x14ac:dyDescent="0.25">
      <c r="A48" s="2"/>
      <c r="B48" s="1"/>
      <c r="C48" s="172" t="s">
        <v>43</v>
      </c>
      <c r="D48" s="172"/>
      <c r="E48" s="64"/>
      <c r="F48" s="65"/>
      <c r="G48" s="1"/>
      <c r="H48" s="8"/>
    </row>
    <row r="49" spans="1:8" ht="15.75" customHeight="1" thickBot="1" x14ac:dyDescent="0.3">
      <c r="A49" s="21"/>
      <c r="B49" s="22"/>
      <c r="C49" s="22"/>
      <c r="D49" s="22"/>
      <c r="E49" s="22"/>
      <c r="F49" s="22"/>
      <c r="G49" s="22"/>
      <c r="H49" s="23"/>
    </row>
    <row r="50" spans="1:8" s="105" customFormat="1" ht="24.75" customHeight="1" x14ac:dyDescent="0.25">
      <c r="A50" s="118" t="s">
        <v>90</v>
      </c>
      <c r="B50" s="177" t="s">
        <v>103</v>
      </c>
      <c r="C50" s="177"/>
      <c r="D50" s="177"/>
      <c r="E50" s="177"/>
      <c r="F50" s="177"/>
      <c r="G50" s="177"/>
      <c r="H50" s="177"/>
    </row>
    <row r="51" spans="1:8" s="105" customFormat="1" ht="15" customHeight="1" x14ac:dyDescent="0.25">
      <c r="A51" s="118" t="s">
        <v>91</v>
      </c>
      <c r="B51" s="185" t="s">
        <v>96</v>
      </c>
      <c r="C51" s="185"/>
      <c r="D51" s="185"/>
      <c r="E51" s="185"/>
      <c r="F51" s="185"/>
      <c r="G51" s="185"/>
      <c r="H51" s="185"/>
    </row>
    <row r="52" spans="1:8" s="105" customFormat="1" ht="21.75" customHeight="1" x14ac:dyDescent="0.25">
      <c r="A52" s="118" t="s">
        <v>92</v>
      </c>
      <c r="B52" s="185" t="s">
        <v>97</v>
      </c>
      <c r="C52" s="185"/>
      <c r="D52" s="185"/>
      <c r="E52" s="185"/>
      <c r="F52" s="185"/>
      <c r="G52" s="185"/>
      <c r="H52" s="185"/>
    </row>
    <row r="53" spans="1:8" s="105" customFormat="1" ht="15" customHeight="1" x14ac:dyDescent="0.25">
      <c r="A53" s="118" t="s">
        <v>93</v>
      </c>
      <c r="B53" s="185" t="s">
        <v>98</v>
      </c>
      <c r="C53" s="185"/>
      <c r="D53" s="185"/>
      <c r="E53" s="185"/>
      <c r="F53" s="185"/>
      <c r="G53" s="185"/>
      <c r="H53" s="185"/>
    </row>
    <row r="54" spans="1:8" s="105" customFormat="1" ht="15" customHeight="1" x14ac:dyDescent="0.25">
      <c r="A54" s="118" t="s">
        <v>99</v>
      </c>
      <c r="B54" s="185" t="s">
        <v>100</v>
      </c>
      <c r="C54" s="185"/>
      <c r="D54" s="185"/>
      <c r="E54" s="185"/>
      <c r="F54" s="185"/>
      <c r="G54" s="185"/>
      <c r="H54" s="185"/>
    </row>
    <row r="55" spans="1:8" s="105" customFormat="1" ht="15" customHeight="1" x14ac:dyDescent="0.25">
      <c r="A55" s="118" t="s">
        <v>101</v>
      </c>
      <c r="B55" s="185" t="s">
        <v>102</v>
      </c>
      <c r="C55" s="185"/>
      <c r="D55" s="185"/>
      <c r="E55" s="185"/>
      <c r="F55" s="185"/>
      <c r="G55" s="185"/>
      <c r="H55" s="185"/>
    </row>
    <row r="56" spans="1:8" s="104" customFormat="1" ht="10.199999999999999" x14ac:dyDescent="0.25">
      <c r="B56" s="184"/>
      <c r="C56" s="184"/>
      <c r="D56" s="184"/>
      <c r="E56" s="184"/>
      <c r="F56" s="184"/>
      <c r="G56" s="184"/>
      <c r="H56" s="184"/>
    </row>
    <row r="57" spans="1:8" s="104" customFormat="1" ht="10.199999999999999" x14ac:dyDescent="0.25">
      <c r="B57" s="184"/>
      <c r="C57" s="184"/>
      <c r="D57" s="184"/>
      <c r="E57" s="184"/>
      <c r="F57" s="184"/>
      <c r="G57" s="184"/>
      <c r="H57" s="184"/>
    </row>
  </sheetData>
  <sheetProtection algorithmName="SHA-512" hashValue="l3oJTWrVF2r35KccE01/8+vXOOqdNe0X2fmZr84jMpvUp6MpMlLsf5q4sQ0PA6GkcvjSM2mh/DKkAFXVsAU25A==" saltValue="Dxe91ZzYijjEwhDb0hO5qg==" spinCount="100000" sheet="1" objects="1" scenarios="1"/>
  <mergeCells count="35">
    <mergeCell ref="B56:H56"/>
    <mergeCell ref="B57:H57"/>
    <mergeCell ref="B51:H51"/>
    <mergeCell ref="B52:H52"/>
    <mergeCell ref="B53:H53"/>
    <mergeCell ref="B54:H54"/>
    <mergeCell ref="B55:H55"/>
    <mergeCell ref="C48:D48"/>
    <mergeCell ref="C36:F36"/>
    <mergeCell ref="K9:N10"/>
    <mergeCell ref="K11:N12"/>
    <mergeCell ref="B50:H50"/>
    <mergeCell ref="B43:C43"/>
    <mergeCell ref="B44:C44"/>
    <mergeCell ref="E43:G44"/>
    <mergeCell ref="C47:D47"/>
    <mergeCell ref="B27:B28"/>
    <mergeCell ref="B29:B32"/>
    <mergeCell ref="C27:F27"/>
    <mergeCell ref="C28:F28"/>
    <mergeCell ref="C29:F29"/>
    <mergeCell ref="C30:F30"/>
    <mergeCell ref="C31:F31"/>
    <mergeCell ref="B7:G7"/>
    <mergeCell ref="C19:G19"/>
    <mergeCell ref="C26:F26"/>
    <mergeCell ref="C11:D11"/>
    <mergeCell ref="C13:D13"/>
    <mergeCell ref="C21:G21"/>
    <mergeCell ref="C32:F32"/>
    <mergeCell ref="C34:F34"/>
    <mergeCell ref="C35:F35"/>
    <mergeCell ref="C37:F37"/>
    <mergeCell ref="C38:F38"/>
    <mergeCell ref="C33:F33"/>
  </mergeCells>
  <phoneticPr fontId="0" type="noConversion"/>
  <printOptions horizontalCentered="1"/>
  <pageMargins left="0" right="0" top="0.59055118110236227" bottom="0.78740157480314965" header="0" footer="0.39370078740157483"/>
  <pageSetup scale="80" orientation="portrait" r:id="rId1"/>
  <headerFooter alignWithMargins="0">
    <oddFooter>&amp;L&amp;A - &amp;F
&amp;D</oddFooter>
  </headerFooter>
  <ignoredErrors>
    <ignoredError sqref="C11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 Proyectos'!$A$2:$A$30</xm:f>
          </x14:formula1>
          <xm:sqref>G9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30"/>
  <sheetViews>
    <sheetView zoomScale="90" zoomScaleNormal="90" workbookViewId="0">
      <selection activeCell="G3" sqref="G3"/>
    </sheetView>
  </sheetViews>
  <sheetFormatPr baseColWidth="10" defaultColWidth="11.44140625" defaultRowHeight="13.8" x14ac:dyDescent="0.25"/>
  <cols>
    <col min="1" max="1" width="3.6640625" style="32" customWidth="1"/>
    <col min="2" max="2" width="3.44140625" style="32" customWidth="1"/>
    <col min="3" max="3" width="5.44140625" style="89" customWidth="1"/>
    <col min="4" max="4" width="15.6640625" style="32" customWidth="1"/>
    <col min="5" max="5" width="30.88671875" style="32" customWidth="1"/>
    <col min="6" max="6" width="14.33203125" style="32" customWidth="1"/>
    <col min="7" max="7" width="26.109375" style="32" customWidth="1"/>
    <col min="8" max="8" width="41" style="32" customWidth="1"/>
    <col min="9" max="9" width="16.5546875" style="32" customWidth="1"/>
    <col min="10" max="10" width="10.6640625" style="32" customWidth="1"/>
    <col min="11" max="11" width="10.88671875" style="32" customWidth="1"/>
    <col min="12" max="12" width="15" style="32" customWidth="1"/>
    <col min="13" max="13" width="3.5546875" style="32" customWidth="1"/>
    <col min="14" max="16384" width="11.44140625" style="32"/>
  </cols>
  <sheetData>
    <row r="1" spans="2:13" ht="14.4" thickBot="1" x14ac:dyDescent="0.3"/>
    <row r="2" spans="2:13" ht="20.25" customHeight="1" x14ac:dyDescent="0.25">
      <c r="B2" s="33"/>
      <c r="C2" s="90"/>
      <c r="D2" s="34"/>
      <c r="E2" s="34"/>
      <c r="F2" s="35"/>
      <c r="G2" s="34"/>
      <c r="H2" s="34"/>
      <c r="I2" s="36"/>
      <c r="J2" s="36"/>
      <c r="K2" s="107" t="s">
        <v>40</v>
      </c>
      <c r="L2" s="108">
        <f ca="1">+'Resumen Rendición de Gastos'!$G$3</f>
        <v>43468</v>
      </c>
      <c r="M2" s="37"/>
    </row>
    <row r="3" spans="2:13" ht="20.25" customHeight="1" x14ac:dyDescent="0.25">
      <c r="B3" s="38"/>
      <c r="C3" s="88"/>
      <c r="D3" s="40"/>
      <c r="E3" s="40"/>
      <c r="F3" s="58" t="s">
        <v>104</v>
      </c>
      <c r="G3" s="119" t="str">
        <f>+'Resumen Rendición de Gastos'!$C$9</f>
        <v>FONDEQUIP</v>
      </c>
      <c r="H3" s="43"/>
      <c r="I3" s="59" t="s">
        <v>107</v>
      </c>
      <c r="J3" s="85">
        <f>+'Resumen Rendición de Gastos'!$C$24</f>
        <v>0</v>
      </c>
      <c r="M3" s="42"/>
    </row>
    <row r="4" spans="2:13" ht="20.25" customHeight="1" x14ac:dyDescent="0.25">
      <c r="B4" s="38"/>
      <c r="C4" s="67"/>
      <c r="D4" s="39"/>
      <c r="E4" s="39"/>
      <c r="F4" s="97" t="s">
        <v>105</v>
      </c>
      <c r="G4" s="119">
        <f>+'Resumen Rendición de Gastos'!$G$9</f>
        <v>0</v>
      </c>
      <c r="H4" s="43"/>
      <c r="I4" s="188" t="s">
        <v>108</v>
      </c>
      <c r="J4" s="187" t="s">
        <v>110</v>
      </c>
      <c r="K4" s="187"/>
      <c r="L4" s="106">
        <f>+'Resumen Rendición de Gastos'!E24</f>
        <v>0</v>
      </c>
      <c r="M4" s="45"/>
    </row>
    <row r="5" spans="2:13" ht="20.25" customHeight="1" x14ac:dyDescent="0.25">
      <c r="B5" s="38"/>
      <c r="C5" s="67"/>
      <c r="D5" s="39"/>
      <c r="E5" s="39"/>
      <c r="F5" s="97" t="s">
        <v>39</v>
      </c>
      <c r="G5" s="186" t="str">
        <f>+'Resumen Rendición de Gastos'!$C$11</f>
        <v xml:space="preserve"> </v>
      </c>
      <c r="H5" s="186"/>
      <c r="I5" s="188"/>
      <c r="J5" s="187" t="s">
        <v>111</v>
      </c>
      <c r="K5" s="187"/>
      <c r="L5" s="106">
        <f>+'Resumen Rendición de Gastos'!G24</f>
        <v>0</v>
      </c>
      <c r="M5" s="45"/>
    </row>
    <row r="6" spans="2:13" ht="20.25" customHeight="1" x14ac:dyDescent="0.25">
      <c r="B6" s="38"/>
      <c r="C6" s="91"/>
      <c r="D6" s="46"/>
      <c r="E6" s="46"/>
      <c r="F6" s="97" t="s">
        <v>106</v>
      </c>
      <c r="G6" s="186" t="str">
        <f>+'Resumen Rendición de Gastos'!$C$13</f>
        <v xml:space="preserve"> </v>
      </c>
      <c r="H6" s="186"/>
      <c r="I6" s="97" t="s">
        <v>109</v>
      </c>
      <c r="J6" s="186" t="str">
        <f>+'Resumen Rendición de Gastos'!G13</f>
        <v>VII CONCURSO 2018</v>
      </c>
      <c r="K6" s="186"/>
      <c r="L6" s="186"/>
      <c r="M6" s="45"/>
    </row>
    <row r="7" spans="2:13" ht="20.25" customHeight="1" thickBot="1" x14ac:dyDescent="0.3">
      <c r="B7" s="38"/>
      <c r="C7" s="91"/>
      <c r="D7" s="46"/>
      <c r="E7" s="46"/>
      <c r="F7" s="47"/>
      <c r="G7" s="66"/>
      <c r="H7" s="66"/>
      <c r="I7" s="66"/>
      <c r="J7" s="60"/>
      <c r="K7" s="44"/>
      <c r="L7" s="43"/>
      <c r="M7" s="45"/>
    </row>
    <row r="8" spans="2:13" ht="18" customHeight="1" x14ac:dyDescent="0.25">
      <c r="B8" s="38"/>
      <c r="C8" s="91"/>
      <c r="D8" s="143" t="s">
        <v>50</v>
      </c>
      <c r="E8" s="144"/>
      <c r="F8" s="145"/>
      <c r="G8" s="146"/>
      <c r="H8" s="147"/>
      <c r="I8" s="66"/>
      <c r="J8" s="60"/>
      <c r="K8" s="44"/>
      <c r="L8" s="43"/>
      <c r="M8" s="45"/>
    </row>
    <row r="9" spans="2:13" ht="18" customHeight="1" x14ac:dyDescent="0.25">
      <c r="B9" s="38"/>
      <c r="C9" s="91"/>
      <c r="D9" s="148" t="s">
        <v>52</v>
      </c>
      <c r="E9" s="149"/>
      <c r="F9" s="150"/>
      <c r="G9" s="151"/>
      <c r="H9" s="152"/>
      <c r="I9" s="66"/>
      <c r="J9" s="60"/>
      <c r="K9" s="44"/>
      <c r="L9" s="43"/>
      <c r="M9" s="45"/>
    </row>
    <row r="10" spans="2:13" ht="18" customHeight="1" thickBot="1" x14ac:dyDescent="0.3">
      <c r="B10" s="38"/>
      <c r="C10" s="67"/>
      <c r="D10" s="153" t="s">
        <v>51</v>
      </c>
      <c r="E10" s="154"/>
      <c r="F10" s="154"/>
      <c r="G10" s="154"/>
      <c r="H10" s="155"/>
      <c r="I10" s="41"/>
      <c r="J10" s="41"/>
      <c r="K10" s="41"/>
      <c r="L10" s="41"/>
      <c r="M10" s="45"/>
    </row>
    <row r="11" spans="2:13" ht="18" customHeight="1" thickBot="1" x14ac:dyDescent="0.3">
      <c r="B11" s="38"/>
      <c r="C11" s="92"/>
      <c r="D11" s="43"/>
      <c r="E11" s="46"/>
      <c r="F11" s="39"/>
      <c r="G11" s="39"/>
      <c r="H11" s="39"/>
      <c r="I11" s="41"/>
      <c r="J11" s="41"/>
      <c r="K11" s="41"/>
      <c r="L11" s="41"/>
      <c r="M11" s="45"/>
    </row>
    <row r="12" spans="2:13" s="51" customFormat="1" ht="48.75" customHeight="1" thickBot="1" x14ac:dyDescent="0.3">
      <c r="B12" s="49"/>
      <c r="C12" s="95" t="s">
        <v>8</v>
      </c>
      <c r="D12" s="56" t="s">
        <v>10</v>
      </c>
      <c r="E12" s="56" t="s">
        <v>9</v>
      </c>
      <c r="F12" s="56" t="s">
        <v>0</v>
      </c>
      <c r="G12" s="56" t="s">
        <v>1</v>
      </c>
      <c r="H12" s="56" t="s">
        <v>4</v>
      </c>
      <c r="I12" s="56" t="s">
        <v>5</v>
      </c>
      <c r="J12" s="56" t="s">
        <v>3</v>
      </c>
      <c r="K12" s="56" t="s">
        <v>2</v>
      </c>
      <c r="L12" s="57" t="s">
        <v>37</v>
      </c>
      <c r="M12" s="50"/>
    </row>
    <row r="13" spans="2:13" ht="29.25" customHeight="1" x14ac:dyDescent="0.25">
      <c r="B13" s="38"/>
      <c r="C13" s="93">
        <v>1</v>
      </c>
      <c r="D13" s="70" t="str">
        <f>IF(E13&gt;0,VLOOKUP(E13,Listas!$B$3:$C$8,2,0)," ")</f>
        <v xml:space="preserve"> </v>
      </c>
      <c r="E13" s="74"/>
      <c r="F13" s="75"/>
      <c r="G13" s="68"/>
      <c r="H13" s="68"/>
      <c r="I13" s="68"/>
      <c r="J13" s="75"/>
      <c r="K13" s="76"/>
      <c r="L13" s="77"/>
      <c r="M13" s="45"/>
    </row>
    <row r="14" spans="2:13" ht="29.25" customHeight="1" x14ac:dyDescent="0.25">
      <c r="B14" s="38"/>
      <c r="C14" s="93">
        <f>+C13+1</f>
        <v>2</v>
      </c>
      <c r="D14" s="71" t="str">
        <f>IF(E14&gt;0,VLOOKUP(E14,Listas!$B$3:$C$8,2,0)," ")</f>
        <v xml:space="preserve"> </v>
      </c>
      <c r="E14" s="74"/>
      <c r="F14" s="78"/>
      <c r="G14" s="69"/>
      <c r="H14" s="69"/>
      <c r="I14" s="69"/>
      <c r="J14" s="78"/>
      <c r="K14" s="79"/>
      <c r="L14" s="80"/>
      <c r="M14" s="45"/>
    </row>
    <row r="15" spans="2:13" ht="29.25" customHeight="1" x14ac:dyDescent="0.25">
      <c r="B15" s="38"/>
      <c r="C15" s="93">
        <v>3</v>
      </c>
      <c r="D15" s="71" t="str">
        <f>IF(E15&gt;0,VLOOKUP(E15,Listas!$B$3:$C$8,2,0)," ")</f>
        <v xml:space="preserve"> </v>
      </c>
      <c r="E15" s="74"/>
      <c r="F15" s="78"/>
      <c r="G15" s="69"/>
      <c r="H15" s="69"/>
      <c r="I15" s="69"/>
      <c r="J15" s="78"/>
      <c r="K15" s="79"/>
      <c r="L15" s="80"/>
      <c r="M15" s="45"/>
    </row>
    <row r="16" spans="2:13" ht="29.25" customHeight="1" x14ac:dyDescent="0.25">
      <c r="B16" s="38"/>
      <c r="C16" s="93">
        <v>4</v>
      </c>
      <c r="D16" s="71" t="str">
        <f>IF(E16&gt;0,VLOOKUP(E16,Listas!$B$3:$C$8,2,0)," ")</f>
        <v xml:space="preserve"> </v>
      </c>
      <c r="E16" s="74"/>
      <c r="F16" s="78"/>
      <c r="G16" s="69"/>
      <c r="H16" s="69"/>
      <c r="I16" s="69"/>
      <c r="J16" s="78"/>
      <c r="K16" s="79"/>
      <c r="L16" s="80"/>
      <c r="M16" s="45"/>
    </row>
    <row r="17" spans="2:13" ht="29.25" customHeight="1" x14ac:dyDescent="0.25">
      <c r="B17" s="38"/>
      <c r="C17" s="93">
        <v>5</v>
      </c>
      <c r="D17" s="71" t="str">
        <f>IF(E17&gt;0,VLOOKUP(E17,Listas!$B$3:$C$8,2,0)," ")</f>
        <v xml:space="preserve"> </v>
      </c>
      <c r="E17" s="74"/>
      <c r="F17" s="78"/>
      <c r="G17" s="69"/>
      <c r="H17" s="69"/>
      <c r="I17" s="69"/>
      <c r="J17" s="78"/>
      <c r="K17" s="79"/>
      <c r="L17" s="80"/>
      <c r="M17" s="45"/>
    </row>
    <row r="18" spans="2:13" ht="29.25" customHeight="1" x14ac:dyDescent="0.25">
      <c r="B18" s="38"/>
      <c r="C18" s="93">
        <v>6</v>
      </c>
      <c r="D18" s="71" t="str">
        <f>IF(E18&gt;0,VLOOKUP(E18,Listas!$B$3:$C$8,2,0)," ")</f>
        <v xml:space="preserve"> </v>
      </c>
      <c r="E18" s="74"/>
      <c r="F18" s="78"/>
      <c r="G18" s="69"/>
      <c r="H18" s="69"/>
      <c r="I18" s="69"/>
      <c r="J18" s="78"/>
      <c r="K18" s="79"/>
      <c r="L18" s="80"/>
      <c r="M18" s="45"/>
    </row>
    <row r="19" spans="2:13" ht="29.25" customHeight="1" x14ac:dyDescent="0.25">
      <c r="B19" s="38"/>
      <c r="C19" s="93">
        <v>7</v>
      </c>
      <c r="D19" s="71" t="str">
        <f>IF(E19&gt;0,VLOOKUP(E19,Listas!$B$3:$C$8,2,0)," ")</f>
        <v xml:space="preserve"> </v>
      </c>
      <c r="E19" s="74"/>
      <c r="F19" s="78"/>
      <c r="G19" s="69"/>
      <c r="H19" s="69"/>
      <c r="I19" s="69"/>
      <c r="J19" s="78"/>
      <c r="K19" s="79"/>
      <c r="L19" s="80"/>
      <c r="M19" s="45"/>
    </row>
    <row r="20" spans="2:13" ht="29.25" customHeight="1" x14ac:dyDescent="0.25">
      <c r="B20" s="38"/>
      <c r="C20" s="93">
        <v>8</v>
      </c>
      <c r="D20" s="71" t="str">
        <f>IF(E20&gt;0,VLOOKUP(E20,Listas!$B$3:$C$8,2,0)," ")</f>
        <v xml:space="preserve"> </v>
      </c>
      <c r="E20" s="74"/>
      <c r="F20" s="78"/>
      <c r="G20" s="69"/>
      <c r="H20" s="69"/>
      <c r="I20" s="69"/>
      <c r="J20" s="78"/>
      <c r="K20" s="79"/>
      <c r="L20" s="80"/>
      <c r="M20" s="45"/>
    </row>
    <row r="21" spans="2:13" ht="29.25" customHeight="1" x14ac:dyDescent="0.25">
      <c r="B21" s="38"/>
      <c r="C21" s="93">
        <v>9</v>
      </c>
      <c r="D21" s="71" t="str">
        <f>IF(E21&gt;0,VLOOKUP(E21,Listas!$B$3:$C$8,2,0)," ")</f>
        <v xml:space="preserve"> </v>
      </c>
      <c r="E21" s="74"/>
      <c r="F21" s="78"/>
      <c r="G21" s="69"/>
      <c r="H21" s="69"/>
      <c r="I21" s="69"/>
      <c r="J21" s="78"/>
      <c r="K21" s="79"/>
      <c r="L21" s="80"/>
      <c r="M21" s="45"/>
    </row>
    <row r="22" spans="2:13" ht="29.25" customHeight="1" x14ac:dyDescent="0.25">
      <c r="B22" s="38"/>
      <c r="C22" s="93">
        <v>10</v>
      </c>
      <c r="D22" s="71" t="str">
        <f>IF(E22&gt;0,VLOOKUP(E22,Listas!$B$3:$C$8,2,0)," ")</f>
        <v xml:space="preserve"> </v>
      </c>
      <c r="E22" s="74"/>
      <c r="F22" s="78"/>
      <c r="G22" s="69"/>
      <c r="H22" s="69"/>
      <c r="I22" s="69"/>
      <c r="J22" s="78"/>
      <c r="K22" s="79"/>
      <c r="L22" s="80"/>
      <c r="M22" s="45"/>
    </row>
    <row r="23" spans="2:13" ht="29.25" customHeight="1" thickBot="1" x14ac:dyDescent="0.3">
      <c r="B23" s="38"/>
      <c r="C23" s="94">
        <v>11</v>
      </c>
      <c r="D23" s="72" t="str">
        <f>IF(E23&gt;0,VLOOKUP(E23,Listas!$B$3:$C$8,2,0)," ")</f>
        <v xml:space="preserve"> </v>
      </c>
      <c r="E23" s="81"/>
      <c r="F23" s="82"/>
      <c r="G23" s="81"/>
      <c r="H23" s="81"/>
      <c r="I23" s="81"/>
      <c r="J23" s="82"/>
      <c r="K23" s="83"/>
      <c r="L23" s="84"/>
      <c r="M23" s="45"/>
    </row>
    <row r="24" spans="2:13" ht="36" customHeight="1" thickBot="1" x14ac:dyDescent="0.3">
      <c r="B24" s="38"/>
      <c r="C24" s="67"/>
      <c r="D24" s="189"/>
      <c r="E24" s="189"/>
      <c r="F24" s="39"/>
      <c r="G24" s="39"/>
      <c r="H24" s="39"/>
      <c r="I24" s="39"/>
      <c r="J24" s="39"/>
      <c r="K24" s="86" t="s">
        <v>11</v>
      </c>
      <c r="L24" s="87">
        <f>SUM(L13:L23)</f>
        <v>0</v>
      </c>
      <c r="M24" s="45"/>
    </row>
    <row r="25" spans="2:13" ht="24.9" customHeight="1" x14ac:dyDescent="0.25">
      <c r="B25" s="38"/>
      <c r="C25" s="67"/>
      <c r="D25" s="67"/>
      <c r="E25" s="67"/>
      <c r="F25" s="39"/>
      <c r="G25" s="39"/>
      <c r="H25" s="39"/>
      <c r="I25" s="39"/>
      <c r="J25" s="39"/>
      <c r="K25" s="39"/>
      <c r="L25" s="39"/>
      <c r="M25" s="45"/>
    </row>
    <row r="26" spans="2:13" ht="24.9" customHeight="1" x14ac:dyDescent="0.25">
      <c r="B26" s="38"/>
      <c r="C26" s="67"/>
      <c r="D26" s="39"/>
      <c r="E26" s="39"/>
      <c r="F26" s="43"/>
      <c r="G26" s="39"/>
      <c r="H26" s="39"/>
      <c r="I26" s="52"/>
      <c r="J26" s="52"/>
      <c r="K26" s="39"/>
      <c r="L26" s="39"/>
      <c r="M26" s="45"/>
    </row>
    <row r="27" spans="2:13" ht="17.25" customHeight="1" x14ac:dyDescent="0.25">
      <c r="B27" s="38"/>
      <c r="C27" s="67"/>
      <c r="D27" s="190" t="str">
        <f>+'Resumen Rendición de Gastos'!$B$43</f>
        <v xml:space="preserve"> </v>
      </c>
      <c r="E27" s="190"/>
      <c r="F27" s="39"/>
      <c r="G27" s="193" t="str">
        <f>+'Resumen Rendición de Gastos'!$E$43</f>
        <v>Nombre y Firma
Representante Institucional</v>
      </c>
      <c r="H27" s="53"/>
      <c r="I27" s="190" t="str">
        <f>+'Resumen Rendición de Gastos'!$C$47</f>
        <v xml:space="preserve"> </v>
      </c>
      <c r="J27" s="190"/>
      <c r="K27" s="39"/>
      <c r="L27" s="39"/>
      <c r="M27" s="96"/>
    </row>
    <row r="28" spans="2:13" ht="17.25" customHeight="1" x14ac:dyDescent="0.25">
      <c r="B28" s="38"/>
      <c r="C28" s="67"/>
      <c r="D28" s="191" t="str">
        <f>+'Resumen Rendición de Gastos'!B44</f>
        <v>Coordinador(a) Responsable</v>
      </c>
      <c r="E28" s="191"/>
      <c r="F28" s="39"/>
      <c r="G28" s="194"/>
      <c r="H28" s="53"/>
      <c r="I28" s="192" t="s">
        <v>43</v>
      </c>
      <c r="J28" s="192"/>
      <c r="K28" s="39"/>
      <c r="L28" s="39"/>
      <c r="M28" s="96"/>
    </row>
    <row r="29" spans="2:13" ht="18" customHeight="1" thickBot="1" x14ac:dyDescent="0.3">
      <c r="B29" s="54"/>
      <c r="C29" s="92"/>
      <c r="D29" s="48"/>
      <c r="E29" s="48"/>
      <c r="F29" s="48"/>
      <c r="G29" s="48"/>
      <c r="H29" s="48"/>
      <c r="I29" s="48"/>
      <c r="J29" s="48"/>
      <c r="K29" s="48"/>
      <c r="L29" s="48"/>
      <c r="M29" s="55"/>
    </row>
    <row r="30" spans="2:13" ht="10.5" customHeight="1" x14ac:dyDescent="0.25"/>
  </sheetData>
  <sheetProtection algorithmName="SHA-512" hashValue="lpgYWTTVLhyVYt5Sjj0jLxX01dra+k5xqh9fWs93sDxD5ITpng2YZq3Jbwl+34pxHoj1nhx0bS0uktyU1ysNHg==" saltValue="Xkih1ptqKBWQ0ePafRo9VQ==" spinCount="100000" sheet="1" objects="1" scenarios="1" insertRows="0" deleteRows="0" sort="0"/>
  <autoFilter ref="A12:M12"/>
  <mergeCells count="12">
    <mergeCell ref="D24:E24"/>
    <mergeCell ref="D27:E27"/>
    <mergeCell ref="D28:E28"/>
    <mergeCell ref="I28:J28"/>
    <mergeCell ref="I27:J27"/>
    <mergeCell ref="G27:G28"/>
    <mergeCell ref="G5:H5"/>
    <mergeCell ref="G6:H6"/>
    <mergeCell ref="J6:L6"/>
    <mergeCell ref="J4:K4"/>
    <mergeCell ref="J5:K5"/>
    <mergeCell ref="I4:I5"/>
  </mergeCells>
  <dataValidations count="3">
    <dataValidation type="list" allowBlank="1" showInputMessage="1" showErrorMessage="1" error="Sólo se permite el ingreso de las categorias de personal definidas por FONDAP" sqref="I24:I25 I29:I15227">
      <formula1>Personal</formula1>
    </dataValidation>
    <dataValidation type="list" allowBlank="1" showInputMessage="1" showErrorMessage="1" error="Debe ingresar sólo categorias de personal admitidas por FONDAP" sqref="I15228:I19767">
      <formula1>"Personal"</formula1>
    </dataValidation>
    <dataValidation type="custom" allowBlank="1" showInputMessage="1" showErrorMessage="1" errorTitle="No llenar!" error="No debe ingresar datos en esta celda, se autocompleta al seleccionar el Sub-ïtem.-" sqref="D13:D23">
      <formula1>D13</formula1>
    </dataValidation>
  </dataValidations>
  <printOptions horizontalCentered="1"/>
  <pageMargins left="0" right="0" top="0.59055118110236227" bottom="0.78740157480314965" header="0" footer="0.39370078740157483"/>
  <pageSetup scale="70" orientation="landscape" r:id="rId1"/>
  <headerFooter alignWithMargins="0">
    <oddFooter>&amp;L&amp;A - &amp;F
&amp;D</oddFooter>
  </headerFooter>
  <ignoredErrors>
    <ignoredError sqref="C14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Listas!$B$3:$B$8</xm:f>
          </x14:formula1>
          <xm:sqref>E13:E23</xm:sqref>
        </x14:dataValidation>
        <x14:dataValidation type="list" errorStyle="warning" allowBlank="1" showInputMessage="1" showErrorMessage="1" errorTitle="Advertencia" error="Debe seleccionar un tipo de documento de la lista desplegable.-">
          <x14:formula1>
            <xm:f>Listas!$A$12:$A$15</xm:f>
          </x14:formula1>
          <xm:sqref>I13:I23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Listas</vt:lpstr>
      <vt:lpstr>Lista Proyectos</vt:lpstr>
      <vt:lpstr>Resumen Rendición de Gastos</vt:lpstr>
      <vt:lpstr>Detalle Gastos</vt:lpstr>
      <vt:lpstr>'Detalle Gastos'!Área_de_impresión</vt:lpstr>
      <vt:lpstr>'Resumen Rendición de Gastos'!Área_de_impresión</vt:lpstr>
      <vt:lpstr>'Detalle Gastos'!Títulos_a_imprimir</vt:lpstr>
    </vt:vector>
  </TitlesOfParts>
  <Company>Ministerio de Economia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cmorales</dc:creator>
  <cp:lastModifiedBy>Roxany Barahona Ligueno</cp:lastModifiedBy>
  <cp:lastPrinted>2018-01-09T15:08:54Z</cp:lastPrinted>
  <dcterms:created xsi:type="dcterms:W3CDTF">2001-04-26T16:13:16Z</dcterms:created>
  <dcterms:modified xsi:type="dcterms:W3CDTF">2019-01-03T13:23:16Z</dcterms:modified>
</cp:coreProperties>
</file>