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showInkAnnotation="0"/>
  <mc:AlternateContent xmlns:mc="http://schemas.openxmlformats.org/markup-compatibility/2006">
    <mc:Choice Requires="x15">
      <x15ac:absPath xmlns:x15ac="http://schemas.microsoft.com/office/spreadsheetml/2010/11/ac" url="N:\1. CONCURSOS\8. VIII Fondequip Mediano 2019\FORMULARIOS\"/>
    </mc:Choice>
  </mc:AlternateContent>
  <xr:revisionPtr revIDLastSave="0" documentId="8_{064E1F55-3427-4A99-9383-4C4F268423BF}" xr6:coauthVersionLast="45" xr6:coauthVersionMax="45" xr10:uidLastSave="{00000000-0000-0000-0000-000000000000}"/>
  <bookViews>
    <workbookView xWindow="-110" yWindow="-110" windowWidth="19420" windowHeight="10420" tabRatio="938" firstSheet="2" activeTab="2" xr2:uid="{00000000-000D-0000-FFFF-FFFF00000000}"/>
  </bookViews>
  <sheets>
    <sheet name="Listas" sheetId="56" state="hidden" r:id="rId1"/>
    <sheet name="Lista Proyectos" sheetId="55" state="hidden" r:id="rId2"/>
    <sheet name="Resumen Declaración Aportes" sheetId="26" r:id="rId3"/>
    <sheet name="Detalle Aportes" sheetId="53" r:id="rId4"/>
  </sheets>
  <definedNames>
    <definedName name="_xlnm._FilterDatabase" localSheetId="1" hidden="1">'Lista Proyectos'!$A$1:$I$29</definedName>
    <definedName name="_xlnm.Print_Area" localSheetId="3">'Detalle Aportes'!$A$1:$O$30</definedName>
    <definedName name="_xlnm.Print_Area" localSheetId="2">'Resumen Declaración Aportes'!$A$1:$H$49</definedName>
    <definedName name="Personal">#REF!</definedName>
    <definedName name="_xlnm.Print_Titles" localSheetId="3">'Detalle Aportes'!$1:$13</definedName>
    <definedName name="Viaj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26" l="1"/>
  <c r="G30" i="26"/>
  <c r="F30" i="26"/>
  <c r="G12" i="26"/>
  <c r="C14" i="26"/>
  <c r="C12" i="26"/>
  <c r="L5" i="53" l="1"/>
  <c r="L4" i="53"/>
  <c r="J6" i="53"/>
  <c r="J3" i="53"/>
  <c r="G4" i="53"/>
  <c r="G3" i="53"/>
  <c r="B43" i="26" l="1"/>
  <c r="G6" i="53"/>
  <c r="G5" i="53"/>
  <c r="D16" i="53" l="1"/>
  <c r="H28" i="53"/>
  <c r="D15" i="53"/>
  <c r="D17" i="53"/>
  <c r="D29" i="53" l="1"/>
  <c r="G29" i="26"/>
  <c r="G28" i="26"/>
  <c r="G27" i="26"/>
  <c r="G26" i="26"/>
  <c r="G24" i="26"/>
  <c r="G23" i="26"/>
  <c r="G22" i="26"/>
  <c r="F23" i="26"/>
  <c r="F24" i="26"/>
  <c r="F25" i="26"/>
  <c r="F26" i="26"/>
  <c r="F27" i="26"/>
  <c r="F28" i="26"/>
  <c r="F29" i="26"/>
  <c r="F22" i="26"/>
  <c r="G25" i="26"/>
  <c r="K28" i="53" l="1"/>
  <c r="G31" i="26"/>
  <c r="G33" i="26" s="1"/>
  <c r="G34" i="26" l="1"/>
  <c r="D19" i="53"/>
  <c r="D18" i="53"/>
  <c r="D28" i="53"/>
  <c r="D14" i="53"/>
  <c r="D20" i="53"/>
  <c r="D21" i="53"/>
  <c r="D22" i="53"/>
  <c r="D23" i="53"/>
  <c r="G3" i="26"/>
  <c r="L2" i="53" s="1"/>
  <c r="L24" i="53"/>
  <c r="F31" i="26" l="1"/>
  <c r="F33" i="26" s="1"/>
  <c r="F34" i="2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Roxany Barahona Ligueno</author>
  </authors>
  <commentList>
    <comment ref="D1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NO LLENAR, SE AUTOCOMPLETA AL INGRESAR EL SUB-ITEM</t>
        </r>
      </text>
    </comment>
  </commentList>
</comments>
</file>

<file path=xl/sharedStrings.xml><?xml version="1.0" encoding="utf-8"?>
<sst xmlns="http://schemas.openxmlformats.org/spreadsheetml/2006/main" count="287" uniqueCount="196">
  <si>
    <t>RUT Beneficiario o Proveedor</t>
  </si>
  <si>
    <t>Nombre Beneficiario o Proveedor</t>
  </si>
  <si>
    <t xml:space="preserve">Fecha Documento </t>
  </si>
  <si>
    <t>Nº Documento</t>
  </si>
  <si>
    <t>Detalle del Gasto</t>
  </si>
  <si>
    <t xml:space="preserve">Tipo de Documento </t>
  </si>
  <si>
    <t xml:space="preserve">ITEM DE GASTO </t>
  </si>
  <si>
    <t>SUBITEM DE GASTO</t>
  </si>
  <si>
    <t>N° Correlativo</t>
  </si>
  <si>
    <t>Subítem de Gasto</t>
  </si>
  <si>
    <t>Ítem de Gasto</t>
  </si>
  <si>
    <t xml:space="preserve">TOTAL </t>
  </si>
  <si>
    <t>INSTITUCIÓN</t>
  </si>
  <si>
    <t>EQUIPAMIENTO</t>
  </si>
  <si>
    <t xml:space="preserve">A.1 Equipo principal </t>
  </si>
  <si>
    <t>A.2. Accesorios</t>
  </si>
  <si>
    <t>A.- EQUIPAMIENTO</t>
  </si>
  <si>
    <t>B.- TRASLADOS E INSTALACION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</si>
  <si>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</si>
  <si>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</si>
  <si>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</si>
  <si>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</si>
  <si>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OPERACIÓN</t>
  </si>
  <si>
    <t>C.- OPERACIÓN</t>
  </si>
  <si>
    <t>C.1. Capacitación</t>
  </si>
  <si>
    <t>C.2. Gastos de Operación y Administración</t>
  </si>
  <si>
    <t>TRASLADOS E INSTALACION</t>
  </si>
  <si>
    <t>Equipamiento</t>
  </si>
  <si>
    <t>Traslados e Instalacion</t>
  </si>
  <si>
    <t>Operación</t>
  </si>
  <si>
    <t>INSTITUCIÓN:</t>
  </si>
  <si>
    <t xml:space="preserve">FECHA: </t>
  </si>
  <si>
    <t>FECHA</t>
  </si>
  <si>
    <t>Coordinador(a) FONDEQUIP</t>
  </si>
  <si>
    <t>Factura</t>
  </si>
  <si>
    <t>Invoice</t>
  </si>
  <si>
    <t>Tipo</t>
  </si>
  <si>
    <t>Pecuniario</t>
  </si>
  <si>
    <t>No Pecuniario</t>
  </si>
  <si>
    <t>TOTAL RENDIDO/DECLARADO</t>
  </si>
  <si>
    <t>TOTAL COMPROMETIDO</t>
  </si>
  <si>
    <t>Aporte Pecuniario</t>
  </si>
  <si>
    <t>Aporte No Pecuniario</t>
  </si>
  <si>
    <t>CÓDIGO PROYECTO</t>
  </si>
  <si>
    <t>Instrucciones:</t>
  </si>
  <si>
    <t>Boleta de Compraventa</t>
  </si>
  <si>
    <t>Formulario de Aduana</t>
  </si>
  <si>
    <t>Monto Declarado
/Rendido</t>
  </si>
  <si>
    <t xml:space="preserve">1.- </t>
  </si>
  <si>
    <t xml:space="preserve">2.- </t>
  </si>
  <si>
    <t>1.- Los Datos del Proyecto se llenan automáticamente con los datos de la hoja Resumen.-</t>
  </si>
  <si>
    <t>2.- Llenar todos los campos, salvo la celda "Item de Gasto", la cual se autocompletará al elegir el Sub-ítem correspondiente de la lista desplegable.-</t>
  </si>
  <si>
    <t>3.- Insertar cuántas filas requiera, copiando la fila anterior.-</t>
  </si>
  <si>
    <t>Certificado</t>
  </si>
  <si>
    <t>Nombre y Firma
Representante Institucional</t>
  </si>
  <si>
    <t>(1) El Aporte Pecuniario se rinde con los documentos de respaldo correspondientes.</t>
  </si>
  <si>
    <t>(2) El Aporte No Pecuniario se debe respaldar a través de un certificado firmado por el Representante Legal / Institucional donde se detallen los aportes y su valorización (memoria de cálculo).</t>
  </si>
  <si>
    <t>SALDO POR RENDIR/DECLARAR</t>
  </si>
  <si>
    <t>PORCENTAJE POR RENDIR/DECLARAR</t>
  </si>
  <si>
    <t>Boleta de Honorarios</t>
  </si>
  <si>
    <t>Cartola Bancaria</t>
  </si>
  <si>
    <t>Coordinador(a) Responsable</t>
  </si>
  <si>
    <t>PROGRAMA CONICYT</t>
  </si>
  <si>
    <t>FONDEQUIP</t>
  </si>
  <si>
    <t>RUT</t>
  </si>
  <si>
    <t>FACULTAD</t>
  </si>
  <si>
    <t>ETAPA/CONCURSO</t>
  </si>
  <si>
    <t>Desde (dd/mm/aaaa)</t>
  </si>
  <si>
    <t>Hasta (dd/mm/aaaa)</t>
  </si>
  <si>
    <t>N° RENDICIÓN</t>
  </si>
  <si>
    <t>FORMULARIO RENDICIÓN DE APORTES INSTITUCIONALES</t>
  </si>
  <si>
    <t>Facultad</t>
  </si>
  <si>
    <t>81.494.400-K</t>
  </si>
  <si>
    <t>81.698.900-0</t>
  </si>
  <si>
    <t>60.921.000-1</t>
  </si>
  <si>
    <t>60.910.000-1</t>
  </si>
  <si>
    <t>UNIVERSIDAD DE CHILE</t>
  </si>
  <si>
    <t>60.911.000-7</t>
  </si>
  <si>
    <t>UNIVERSIDAD DE SANTIAGO DE CHILE</t>
  </si>
  <si>
    <t>81.380.500-6</t>
  </si>
  <si>
    <t>UNIVERSIDAD AUSTRAL DE CHILE</t>
  </si>
  <si>
    <t>FACULTAD DE INGENIERIA</t>
  </si>
  <si>
    <t>81.668.700-4</t>
  </si>
  <si>
    <t>DEPARTAMENTO DE ELECTRONICA</t>
  </si>
  <si>
    <t>TOTAL RENDIDO/DECLARADO ANTERIORMENTE</t>
  </si>
  <si>
    <t>PROGRAMA:</t>
  </si>
  <si>
    <t>N° RENDICIÓN:</t>
  </si>
  <si>
    <t>CÓDIGO:</t>
  </si>
  <si>
    <t>PERIODO RENDICIÓN:</t>
  </si>
  <si>
    <t>Desde (dd/mm/aa)</t>
  </si>
  <si>
    <t>Hasta (dd/mm/aa)</t>
  </si>
  <si>
    <t>FACULTAD:</t>
  </si>
  <si>
    <t>ETAPA/CONCURSO:</t>
  </si>
  <si>
    <t>70.777.500-9</t>
  </si>
  <si>
    <t>UNIVERSIDAD ARTURO PRAT</t>
  </si>
  <si>
    <t>PERIODO RENDICIÓN</t>
  </si>
  <si>
    <t>Folio</t>
  </si>
  <si>
    <t>EQM190002</t>
  </si>
  <si>
    <t>EQM190008</t>
  </si>
  <si>
    <t>EQM190013</t>
  </si>
  <si>
    <t>EQM190016</t>
  </si>
  <si>
    <t>EQM190023</t>
  </si>
  <si>
    <t>EQM190024</t>
  </si>
  <si>
    <t>EQM190025</t>
  </si>
  <si>
    <t>EQM190027</t>
  </si>
  <si>
    <t>EQM190029</t>
  </si>
  <si>
    <t>EQM190032</t>
  </si>
  <si>
    <t>EQM190036</t>
  </si>
  <si>
    <t>EQM190045</t>
  </si>
  <si>
    <t>EQM190057</t>
  </si>
  <si>
    <t>EQM190064</t>
  </si>
  <si>
    <t>EQM190066</t>
  </si>
  <si>
    <t>EQM190070</t>
  </si>
  <si>
    <t>EQM190087</t>
  </si>
  <si>
    <t>EQM190088</t>
  </si>
  <si>
    <t>EQM190104</t>
  </si>
  <si>
    <t>EQM190120</t>
  </si>
  <si>
    <t>EQM190124</t>
  </si>
  <si>
    <t>EQM190130</t>
  </si>
  <si>
    <t>EQM190136</t>
  </si>
  <si>
    <t>EQM190142</t>
  </si>
  <si>
    <t>EQM190153</t>
  </si>
  <si>
    <t>EQM190162</t>
  </si>
  <si>
    <t>EQM190177</t>
  </si>
  <si>
    <t>EQM190179</t>
  </si>
  <si>
    <t>Postulante</t>
  </si>
  <si>
    <t>MANUEL MELENDREZ CASTRO</t>
  </si>
  <si>
    <t>MARIA JOSE ESCOBAR SILVA</t>
  </si>
  <si>
    <t>RICARDO SALAZAR GONZÁLEZ</t>
  </si>
  <si>
    <t>MAURICIO RODRÍGUEZ GUZMÁN</t>
  </si>
  <si>
    <t>MIGUEL REYES PARADA</t>
  </si>
  <si>
    <t>LAUTARO TABORGA MORALES</t>
  </si>
  <si>
    <t>RODRIGO ESPINOZA GONZÁLEZ</t>
  </si>
  <si>
    <t>RODRIGO HERNÁNDEZ PELLICER</t>
  </si>
  <si>
    <t>ADRIAN PALACIOS VARGAS</t>
  </si>
  <si>
    <t>CLAUDIA QUEZADA MONRÁS</t>
  </si>
  <si>
    <t>MANUEL LEIVA GUZMAN</t>
  </si>
  <si>
    <t xml:space="preserve">ANDREAS ROSENKRANZ </t>
  </si>
  <si>
    <t>RODRIGO SEGUEL ALBORNOZ</t>
  </si>
  <si>
    <t>CATHERINE TESSINI ORTIZ</t>
  </si>
  <si>
    <t>DANIEL GARRIDO CORTES</t>
  </si>
  <si>
    <t>LEONARDO VALDIVIA ALVAREZ</t>
  </si>
  <si>
    <t>JOSE DELATORRE HERRERA</t>
  </si>
  <si>
    <t>FRANCISCO RODRÍGUEZ MERCADO</t>
  </si>
  <si>
    <t>HANNETZ ROSCHZTTARDTZ CHOUCROUN</t>
  </si>
  <si>
    <t>GUSTAVO LOBOS PRATS</t>
  </si>
  <si>
    <t>CARMEN IMARAI BAHAMONDE</t>
  </si>
  <si>
    <t xml:space="preserve">LOIK GENCE </t>
  </si>
  <si>
    <t>CARLOS ALVAREZ NAVARRO</t>
  </si>
  <si>
    <t>RAMON CASTILLO GUEVARA</t>
  </si>
  <si>
    <t>SERGIO VERA ARAYA</t>
  </si>
  <si>
    <t xml:space="preserve">ISADORA BERLANGA </t>
  </si>
  <si>
    <t>RODRIGO SEGURA DEL RÍO</t>
  </si>
  <si>
    <t>Monto CONICYT</t>
  </si>
  <si>
    <t>VIII CONCURSO 2019</t>
  </si>
  <si>
    <t>81.669.200-8</t>
  </si>
  <si>
    <t>71.500.500-K</t>
  </si>
  <si>
    <t>70.885.500-6</t>
  </si>
  <si>
    <t>Institución</t>
  </si>
  <si>
    <t>UNIVERSIDAD DE CONCEPCIÓN</t>
  </si>
  <si>
    <t>UNIVERSIDAD TÉCNICA FEDERICO SANTA MARÍA</t>
  </si>
  <si>
    <t>PONTIFICIA UNIVERSIDAD CATÓLICA DE VALPARAÍSO</t>
  </si>
  <si>
    <t>UNIVERSIDAD DE VALPARAÍSO</t>
  </si>
  <si>
    <t>PONTIFICIA UNIVERSIDAD CATÓLICA DE CHILE</t>
  </si>
  <si>
    <t>UNIVERSIDAD MAYOR</t>
  </si>
  <si>
    <t>UNIVERSIDAD DE TALCA</t>
  </si>
  <si>
    <t>FACULTAD DE CIENCIAS</t>
  </si>
  <si>
    <t>DEPARTAMENTO DE QUIMICA DE LOS MATERIALES</t>
  </si>
  <si>
    <t>ESCUELA DE MEDICINA</t>
  </si>
  <si>
    <t>DEPARTAMENTO DE QUIMICA</t>
  </si>
  <si>
    <t>FACULTAD DE CIENCIAS FISICAS Y MATEMATICAS</t>
  </si>
  <si>
    <t>ESCUELA DE INGENIERIA</t>
  </si>
  <si>
    <t>CENTRO DE BIOLOGIA INTEGRATIVA</t>
  </si>
  <si>
    <t>FACULTAD DE RECURSOS NATURALES RENOVABLES</t>
  </si>
  <si>
    <t>DEPARTAMENTO DE CIENCIA Y TECNOLOGIA DE ALIMENTOS</t>
  </si>
  <si>
    <t>FACULTAD DE CIENCIAS BIOLOGICAS</t>
  </si>
  <si>
    <t>FACULTAD DE CIENCIAS AGRARIAS</t>
  </si>
  <si>
    <t>FACULTAD DE QUIMICA Y BIOLOGIA</t>
  </si>
  <si>
    <t>FACULTAD DE FISICA</t>
  </si>
  <si>
    <t>VICERRECTORIA DE INVESTIGACION DESARROLLO Y CREACION ARTISTICA</t>
  </si>
  <si>
    <t>FACULTAD DE PSICOLOGIA</t>
  </si>
  <si>
    <t>Coord. FONDEQUIP</t>
  </si>
  <si>
    <t>ÁLVARO GONZÁLEZ</t>
  </si>
  <si>
    <t>PAMELA ESCOBAR</t>
  </si>
  <si>
    <t>ROXANY BARAHONA</t>
  </si>
  <si>
    <t>DEPARTAMENTO INGENIERIA DE MATERIALES</t>
  </si>
  <si>
    <r>
      <t xml:space="preserve">Elegir de la lista desplegable el </t>
    </r>
    <r>
      <rPr>
        <b/>
        <sz val="9"/>
        <color theme="0"/>
        <rFont val="Calibri"/>
        <family val="2"/>
        <scheme val="minor"/>
      </rPr>
      <t>Código del Proyecto</t>
    </r>
    <r>
      <rPr>
        <sz val="9"/>
        <color theme="0"/>
        <rFont val="Calibri"/>
        <family val="2"/>
        <scheme val="minor"/>
      </rPr>
      <t>, se autocompletarán  los campos de información de éste.</t>
    </r>
  </si>
  <si>
    <r>
      <t xml:space="preserve">Ingresar los campos </t>
    </r>
    <r>
      <rPr>
        <b/>
        <sz val="9"/>
        <color theme="0"/>
        <rFont val="Calibri"/>
        <family val="2"/>
        <scheme val="minor"/>
      </rPr>
      <t>N° RENDICIÓN, PERIODO DE RENDICIÓN</t>
    </r>
    <r>
      <rPr>
        <sz val="9"/>
        <color theme="0"/>
        <rFont val="Calibri"/>
        <family val="2"/>
        <scheme val="minor"/>
      </rPr>
      <t xml:space="preserve"> y </t>
    </r>
    <r>
      <rPr>
        <b/>
        <sz val="9"/>
        <color theme="0"/>
        <rFont val="Calibri"/>
        <family val="2"/>
        <scheme val="minor"/>
      </rPr>
      <t>REPRESENTANTE INSTITUCIONAL</t>
    </r>
    <r>
      <rPr>
        <sz val="9"/>
        <color theme="0"/>
        <rFont val="Calibri"/>
        <family val="2"/>
        <scheme val="minor"/>
      </rPr>
      <t>.-</t>
    </r>
  </si>
  <si>
    <r>
      <t>APORTE PECUNIARIO</t>
    </r>
    <r>
      <rPr>
        <b/>
        <vertAlign val="superscript"/>
        <sz val="9"/>
        <rFont val="Calibri"/>
        <family val="2"/>
        <scheme val="minor"/>
      </rPr>
      <t xml:space="preserve"> 
(1)</t>
    </r>
  </si>
  <si>
    <r>
      <t>APORTE NO PECUNIARIO</t>
    </r>
    <r>
      <rPr>
        <b/>
        <vertAlign val="superscript"/>
        <sz val="9"/>
        <rFont val="Calibri"/>
        <family val="2"/>
        <scheme val="minor"/>
      </rPr>
      <t xml:space="preserve"> 
(2)</t>
    </r>
  </si>
  <si>
    <t>EQM190110</t>
  </si>
  <si>
    <t>JUAN CALDERON GIADROSIC</t>
  </si>
  <si>
    <t>71.644.300-0</t>
  </si>
  <si>
    <t>UNIVERSIDAD DEL DESARROLLO</t>
  </si>
  <si>
    <t>FACULTAD DE MEDICINA CLÍNICA ALEMANA</t>
  </si>
  <si>
    <t>RICARDO GIESECKE ASTORGA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</si>
</sst>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u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5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5" fillId="2" borderId="0" xfId="0" applyFont="1" applyFill="1" applyAlignment="1">
      <alignment vertical="center" wrapText="1"/>
    </xf>
    <xf numFmtId="3" fontId="5" fillId="2" borderId="0" xfId="0" applyNumberFormat="1" applyFont="1" applyFill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9" fillId="2" borderId="1" xfId="0" quotePrefix="1" applyFont="1" applyFill="1" applyBorder="1" applyAlignment="1">
      <alignment horizontal="left" vertical="center" wrapText="1"/>
    </xf>
    <xf numFmtId="3" fontId="9" fillId="2" borderId="0" xfId="0" applyNumberFormat="1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0" borderId="0" xfId="0" applyFont="1"/>
    <xf numFmtId="0" fontId="6" fillId="4" borderId="23" xfId="0" applyFont="1" applyFill="1" applyBorder="1" applyAlignment="1">
      <alignment horizontal="center" vertical="center" wrapText="1"/>
    </xf>
    <xf numFmtId="3" fontId="6" fillId="4" borderId="2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 wrapText="1"/>
    </xf>
    <xf numFmtId="0" fontId="6" fillId="4" borderId="21" xfId="0" applyFont="1" applyFill="1" applyBorder="1" applyAlignment="1">
      <alignment horizontal="center" vertical="center" textRotation="90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14" fontId="6" fillId="7" borderId="9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vertical="center" wrapText="1"/>
    </xf>
    <xf numFmtId="14" fontId="6" fillId="7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Fill="1"/>
    <xf numFmtId="0" fontId="11" fillId="0" borderId="0" xfId="0" applyFont="1" applyBorder="1" applyAlignment="1">
      <alignment vertical="center"/>
    </xf>
    <xf numFmtId="14" fontId="5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righ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14" fontId="5" fillId="2" borderId="15" xfId="0" applyNumberFormat="1" applyFont="1" applyFill="1" applyBorder="1" applyAlignment="1" applyProtection="1">
      <alignment horizontal="right" vertical="center" wrapText="1"/>
      <protection locked="0"/>
    </xf>
    <xf numFmtId="165" fontId="5" fillId="2" borderId="15" xfId="1" applyNumberFormat="1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righ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14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5" fillId="2" borderId="4" xfId="1" applyNumberFormat="1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9" xfId="0" applyFont="1" applyFill="1" applyBorder="1" applyAlignment="1" applyProtection="1">
      <alignment horizontal="right" vertical="center" wrapText="1"/>
      <protection locked="0"/>
    </xf>
    <xf numFmtId="14" fontId="5" fillId="2" borderId="19" xfId="0" applyNumberFormat="1" applyFont="1" applyFill="1" applyBorder="1" applyAlignment="1" applyProtection="1">
      <alignment horizontal="right" vertical="center" wrapText="1"/>
      <protection locked="0"/>
    </xf>
    <xf numFmtId="165" fontId="5" fillId="2" borderId="19" xfId="1" applyNumberFormat="1" applyFont="1" applyFill="1" applyBorder="1" applyAlignment="1" applyProtection="1">
      <alignment vertical="center" wrapText="1"/>
      <protection locked="0"/>
    </xf>
    <xf numFmtId="0" fontId="5" fillId="2" borderId="20" xfId="0" applyFont="1" applyFill="1" applyBorder="1" applyAlignment="1" applyProtection="1">
      <alignment horizontal="left" vertical="center" wrapText="1"/>
      <protection locked="0"/>
    </xf>
    <xf numFmtId="0" fontId="14" fillId="8" borderId="8" xfId="0" applyFont="1" applyFill="1" applyBorder="1" applyAlignment="1">
      <alignment vertical="center"/>
    </xf>
    <xf numFmtId="0" fontId="13" fillId="8" borderId="9" xfId="0" applyFont="1" applyFill="1" applyBorder="1" applyAlignment="1">
      <alignment vertical="center"/>
    </xf>
    <xf numFmtId="0" fontId="13" fillId="8" borderId="9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left" vertical="center" wrapText="1"/>
    </xf>
    <xf numFmtId="0" fontId="13" fillId="8" borderId="10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vertical="center"/>
    </xf>
    <xf numFmtId="0" fontId="13" fillId="8" borderId="0" xfId="0" applyFont="1" applyFill="1" applyBorder="1" applyAlignment="1">
      <alignment vertical="center"/>
    </xf>
    <xf numFmtId="0" fontId="13" fillId="8" borderId="0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2" fillId="8" borderId="0" xfId="0" applyFont="1" applyFill="1" applyBorder="1" applyAlignment="1">
      <alignment vertical="center" wrapText="1"/>
    </xf>
    <xf numFmtId="0" fontId="13" fillId="8" borderId="11" xfId="0" applyFont="1" applyFill="1" applyBorder="1" applyAlignment="1">
      <alignment vertical="center"/>
    </xf>
    <xf numFmtId="0" fontId="12" fillId="8" borderId="12" xfId="0" applyFont="1" applyFill="1" applyBorder="1" applyAlignment="1">
      <alignment vertical="center" wrapText="1"/>
    </xf>
    <xf numFmtId="0" fontId="12" fillId="8" borderId="13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41" fontId="16" fillId="0" borderId="0" xfId="3" applyFont="1" applyAlignment="1">
      <alignment horizontal="center" vertical="center"/>
    </xf>
    <xf numFmtId="41" fontId="17" fillId="0" borderId="0" xfId="3" applyFont="1" applyAlignment="1">
      <alignment vertical="center"/>
    </xf>
    <xf numFmtId="41" fontId="0" fillId="0" borderId="0" xfId="3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2" borderId="8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18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left" vertical="center" indent="6"/>
    </xf>
    <xf numFmtId="14" fontId="19" fillId="5" borderId="4" xfId="0" applyNumberFormat="1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>
      <alignment vertical="center"/>
    </xf>
    <xf numFmtId="0" fontId="21" fillId="8" borderId="8" xfId="0" applyFont="1" applyFill="1" applyBorder="1" applyAlignment="1">
      <alignment vertical="center"/>
    </xf>
    <xf numFmtId="0" fontId="22" fillId="8" borderId="9" xfId="0" applyFont="1" applyFill="1" applyBorder="1" applyAlignment="1">
      <alignment vertical="center"/>
    </xf>
    <xf numFmtId="0" fontId="22" fillId="8" borderId="9" xfId="0" applyFont="1" applyFill="1" applyBorder="1" applyAlignment="1">
      <alignment horizontal="left" vertical="center" wrapText="1"/>
    </xf>
    <xf numFmtId="0" fontId="22" fillId="8" borderId="10" xfId="0" applyFont="1" applyFill="1" applyBorder="1" applyAlignment="1">
      <alignment vertical="center"/>
    </xf>
    <xf numFmtId="3" fontId="19" fillId="2" borderId="0" xfId="0" applyNumberFormat="1" applyFont="1" applyFill="1" applyBorder="1" applyAlignment="1">
      <alignment horizontal="left" vertical="center"/>
    </xf>
    <xf numFmtId="0" fontId="19" fillId="5" borderId="4" xfId="0" applyFont="1" applyFill="1" applyBorder="1" applyAlignment="1">
      <alignment vertical="center" wrapText="1"/>
    </xf>
    <xf numFmtId="0" fontId="18" fillId="6" borderId="0" xfId="0" applyFont="1" applyFill="1" applyBorder="1" applyAlignment="1">
      <alignment vertical="center" wrapText="1"/>
    </xf>
    <xf numFmtId="3" fontId="19" fillId="2" borderId="0" xfId="0" applyNumberFormat="1" applyFont="1" applyFill="1" applyBorder="1" applyAlignment="1">
      <alignment horizontal="left" vertical="center" indent="10"/>
    </xf>
    <xf numFmtId="0" fontId="19" fillId="5" borderId="4" xfId="0" applyFont="1" applyFill="1" applyBorder="1" applyAlignment="1" applyProtection="1">
      <alignment horizontal="center" vertical="center" wrapText="1"/>
      <protection locked="0"/>
    </xf>
    <xf numFmtId="0" fontId="22" fillId="8" borderId="1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left" vertical="center" indent="9"/>
    </xf>
    <xf numFmtId="0" fontId="19" fillId="2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9" fillId="5" borderId="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 indent="10"/>
    </xf>
    <xf numFmtId="0" fontId="21" fillId="8" borderId="11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left" vertical="center" indent="2"/>
    </xf>
    <xf numFmtId="0" fontId="19" fillId="2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 applyProtection="1">
      <alignment horizontal="center" vertical="center" wrapText="1"/>
      <protection locked="0"/>
    </xf>
    <xf numFmtId="0" fontId="19" fillId="6" borderId="0" xfId="0" applyFont="1" applyFill="1" applyBorder="1" applyAlignment="1">
      <alignment horizontal="center" vertical="center" wrapText="1"/>
    </xf>
    <xf numFmtId="3" fontId="19" fillId="2" borderId="0" xfId="0" applyNumberFormat="1" applyFont="1" applyFill="1" applyBorder="1" applyAlignment="1">
      <alignment horizontal="left" vertical="center" indent="1"/>
    </xf>
    <xf numFmtId="14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3" fontId="19" fillId="2" borderId="0" xfId="0" applyNumberFormat="1" applyFont="1" applyFill="1" applyBorder="1" applyAlignment="1">
      <alignment horizontal="left" vertical="center" indent="2"/>
    </xf>
    <xf numFmtId="0" fontId="19" fillId="2" borderId="1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2" borderId="1" xfId="0" applyFont="1" applyFill="1" applyBorder="1" applyAlignment="1">
      <alignment vertical="center"/>
    </xf>
    <xf numFmtId="165" fontId="18" fillId="2" borderId="4" xfId="1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8" fillId="3" borderId="14" xfId="0" applyFont="1" applyFill="1" applyBorder="1" applyAlignment="1">
      <alignment vertical="center"/>
    </xf>
    <xf numFmtId="165" fontId="19" fillId="3" borderId="4" xfId="1" applyNumberFormat="1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vertical="center"/>
    </xf>
    <xf numFmtId="165" fontId="19" fillId="3" borderId="4" xfId="1" applyNumberFormat="1" applyFont="1" applyFill="1" applyBorder="1" applyAlignment="1" applyProtection="1">
      <alignment horizontal="center" vertical="center"/>
      <protection locked="0"/>
    </xf>
    <xf numFmtId="0" fontId="18" fillId="3" borderId="15" xfId="0" applyFont="1" applyFill="1" applyBorder="1" applyAlignment="1">
      <alignment vertical="center"/>
    </xf>
    <xf numFmtId="10" fontId="19" fillId="3" borderId="4" xfId="2" applyNumberFormat="1" applyFont="1" applyFill="1" applyBorder="1" applyAlignment="1">
      <alignment horizontal="right" vertical="center"/>
    </xf>
    <xf numFmtId="0" fontId="18" fillId="6" borderId="1" xfId="0" applyFont="1" applyFill="1" applyBorder="1" applyAlignment="1">
      <alignment vertical="center"/>
    </xf>
    <xf numFmtId="3" fontId="18" fillId="2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6" borderId="3" xfId="0" applyFont="1" applyFill="1" applyBorder="1" applyAlignment="1">
      <alignment vertical="center"/>
    </xf>
    <xf numFmtId="0" fontId="18" fillId="6" borderId="11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0" fontId="18" fillId="6" borderId="13" xfId="0" applyFont="1" applyFill="1" applyBorder="1" applyAlignment="1">
      <alignment vertical="center"/>
    </xf>
    <xf numFmtId="3" fontId="19" fillId="6" borderId="0" xfId="0" applyNumberFormat="1" applyFont="1" applyFill="1" applyBorder="1" applyAlignment="1">
      <alignment horizontal="left" vertical="center" indent="1"/>
    </xf>
    <xf numFmtId="14" fontId="19" fillId="6" borderId="0" xfId="0" applyNumberFormat="1" applyFont="1" applyFill="1" applyBorder="1" applyAlignment="1" applyProtection="1">
      <alignment horizontal="center" vertical="center" wrapText="1"/>
      <protection locked="0"/>
    </xf>
    <xf numFmtId="14" fontId="19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justify" vertical="center" wrapText="1"/>
    </xf>
    <xf numFmtId="0" fontId="22" fillId="8" borderId="3" xfId="0" applyFont="1" applyFill="1" applyBorder="1" applyAlignment="1">
      <alignment horizontal="justify" vertical="center" wrapText="1"/>
    </xf>
    <xf numFmtId="0" fontId="19" fillId="5" borderId="2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left" vertical="center" wrapText="1"/>
    </xf>
    <xf numFmtId="0" fontId="22" fillId="8" borderId="12" xfId="0" applyFont="1" applyFill="1" applyBorder="1" applyAlignment="1">
      <alignment horizontal="justify" vertical="center" wrapText="1"/>
    </xf>
    <xf numFmtId="0" fontId="22" fillId="8" borderId="13" xfId="0" applyFont="1" applyFill="1" applyBorder="1" applyAlignment="1">
      <alignment horizontal="justify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horizontal="left" vertical="center"/>
    </xf>
    <xf numFmtId="0" fontId="19" fillId="2" borderId="6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justify" vertical="center" wrapText="1"/>
    </xf>
    <xf numFmtId="3" fontId="25" fillId="2" borderId="0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/>
    </xf>
    <xf numFmtId="0" fontId="6" fillId="6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6" borderId="0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59266</xdr:colOff>
      <xdr:row>0</xdr:row>
      <xdr:rowOff>59267</xdr:rowOff>
    </xdr:from>
    <xdr:to>
      <xdr:col>1</xdr:col>
      <xdr:colOff>1117600</xdr:colOff>
      <xdr:row>6</xdr:row>
      <xdr:rowOff>105145</xdr:rowOff>
    </xdr:to>
    <xdr:pic>
      <xdr:nvPicPr>
        <xdr:cNvPr id="3" name="Imagen 2" descr="https://intracyt.conicyt.cl/comunicaciones/Documents/PUBLICA/ANID%20_%20Papeler%C3%ADa%20institucional/LOGOS%20ANID/logo%20ANID%20digital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933" y="59267"/>
          <a:ext cx="1058334" cy="977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57150</xdr:rowOff>
    </xdr:from>
    <xdr:to>
      <xdr:col>2</xdr:col>
      <xdr:colOff>123825</xdr:colOff>
      <xdr:row>3</xdr:row>
      <xdr:rowOff>142875</xdr:rowOff>
    </xdr:to>
    <xdr:pic>
      <xdr:nvPicPr>
        <xdr:cNvPr id="51477" name="Picture 1">
          <a:extLst>
            <a:ext uri="{FF2B5EF4-FFF2-40B4-BE49-F238E27FC236}">
              <a16:creationId xmlns:a16="http://schemas.microsoft.com/office/drawing/2014/main" id="{00000000-0008-0000-0300-000015C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6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403412</xdr:colOff>
      <xdr:row>1</xdr:row>
      <xdr:rowOff>116541</xdr:rowOff>
    </xdr:from>
    <xdr:to>
      <xdr:col>3</xdr:col>
      <xdr:colOff>1031440</xdr:colOff>
      <xdr:row>5</xdr:row>
      <xdr:rowOff>89705</xdr:rowOff>
    </xdr:to>
    <xdr:pic>
      <xdr:nvPicPr>
        <xdr:cNvPr id="4" name="Imagen 3" descr="https://intracyt.conicyt.cl/comunicaciones/Documents/PUBLICA/ANID%20_%20Papeler%C3%ADa%20institucional/LOGOS%20ANID/logo%20ANID%20digital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071" y="295835"/>
          <a:ext cx="1058334" cy="977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0"/>
  <sheetViews>
    <sheetView workbookViewId="0">
      <selection activeCell="A17" sqref="A17"/>
    </sheetView>
  </sheetViews>
  <sheetFormatPr baseColWidth="10" defaultRowHeight="12.5" x14ac:dyDescent="0.25"/>
  <cols>
    <col min="1" max="1" width="27.54296875" customWidth="1"/>
    <col min="2" max="2" width="54.36328125" bestFit="1" customWidth="1"/>
  </cols>
  <sheetData>
    <row r="3" spans="1:3" x14ac:dyDescent="0.25">
      <c r="A3" s="1" t="s">
        <v>13</v>
      </c>
      <c r="B3" t="s">
        <v>14</v>
      </c>
      <c r="C3" s="1" t="s">
        <v>27</v>
      </c>
    </row>
    <row r="4" spans="1:3" x14ac:dyDescent="0.25">
      <c r="A4" s="1" t="s">
        <v>13</v>
      </c>
      <c r="B4" t="s">
        <v>15</v>
      </c>
      <c r="C4" s="1" t="s">
        <v>27</v>
      </c>
    </row>
    <row r="5" spans="1:3" x14ac:dyDescent="0.25">
      <c r="A5" s="1" t="s">
        <v>26</v>
      </c>
      <c r="B5" t="s">
        <v>18</v>
      </c>
      <c r="C5" s="1" t="s">
        <v>28</v>
      </c>
    </row>
    <row r="6" spans="1:3" x14ac:dyDescent="0.25">
      <c r="A6" s="1" t="s">
        <v>26</v>
      </c>
      <c r="B6" t="s">
        <v>19</v>
      </c>
      <c r="C6" s="1" t="s">
        <v>28</v>
      </c>
    </row>
    <row r="7" spans="1:3" x14ac:dyDescent="0.25">
      <c r="A7" s="1" t="s">
        <v>26</v>
      </c>
      <c r="B7" t="s">
        <v>20</v>
      </c>
      <c r="C7" s="1" t="s">
        <v>28</v>
      </c>
    </row>
    <row r="8" spans="1:3" x14ac:dyDescent="0.25">
      <c r="A8" s="1" t="s">
        <v>26</v>
      </c>
      <c r="B8" t="s">
        <v>21</v>
      </c>
      <c r="C8" s="1" t="s">
        <v>28</v>
      </c>
    </row>
    <row r="9" spans="1:3" x14ac:dyDescent="0.25">
      <c r="A9" s="1" t="s">
        <v>22</v>
      </c>
      <c r="B9" t="s">
        <v>24</v>
      </c>
      <c r="C9" s="1" t="s">
        <v>29</v>
      </c>
    </row>
    <row r="10" spans="1:3" x14ac:dyDescent="0.25">
      <c r="A10" s="1" t="s">
        <v>22</v>
      </c>
      <c r="B10" t="s">
        <v>25</v>
      </c>
      <c r="C10" s="1" t="s">
        <v>29</v>
      </c>
    </row>
    <row r="14" spans="1:3" x14ac:dyDescent="0.25">
      <c r="A14" s="38" t="s">
        <v>45</v>
      </c>
      <c r="B14" s="38" t="s">
        <v>37</v>
      </c>
    </row>
    <row r="15" spans="1:3" x14ac:dyDescent="0.25">
      <c r="A15" s="38" t="s">
        <v>59</v>
      </c>
      <c r="B15" s="38" t="s">
        <v>38</v>
      </c>
    </row>
    <row r="16" spans="1:3" x14ac:dyDescent="0.25">
      <c r="A16" s="38" t="s">
        <v>60</v>
      </c>
      <c r="B16" s="38"/>
    </row>
    <row r="17" spans="1:2" x14ac:dyDescent="0.25">
      <c r="A17" s="38" t="s">
        <v>53</v>
      </c>
      <c r="B17" s="38"/>
    </row>
    <row r="18" spans="1:2" x14ac:dyDescent="0.25">
      <c r="A18" s="38" t="s">
        <v>34</v>
      </c>
      <c r="B18" s="38"/>
    </row>
    <row r="19" spans="1:2" x14ac:dyDescent="0.25">
      <c r="A19" s="38" t="s">
        <v>46</v>
      </c>
    </row>
    <row r="20" spans="1:2" x14ac:dyDescent="0.25">
      <c r="A20" s="38" t="s">
        <v>35</v>
      </c>
    </row>
  </sheetData>
  <sheetProtection algorithmName="SHA-512" hashValue="/ngrtJsv1wzdudBIqZ1GQnW4oBFqvX3bTSK6YE3+F0PZj/uf564DrguQr7v+XEZRtBkdpyRJ8cI/dHnvbhZcGA==" saltValue="tVs+GxqLXKSgf14w6YBODA==" spinCount="100000" sheet="1" objects="1" scenarios="1"/>
  <sortState xmlns:xlrd2="http://schemas.microsoft.com/office/spreadsheetml/2017/richdata2" ref="A14:A19">
    <sortCondition ref="A14:A1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A21" sqref="A21"/>
    </sheetView>
  </sheetViews>
  <sheetFormatPr baseColWidth="10" defaultColWidth="11.54296875" defaultRowHeight="12.5" x14ac:dyDescent="0.25"/>
  <cols>
    <col min="1" max="1" width="11.6328125" style="64" customWidth="1"/>
    <col min="2" max="2" width="22.54296875" style="100" customWidth="1"/>
    <col min="3" max="5" width="11.54296875" style="103"/>
    <col min="6" max="6" width="13.453125" style="100" customWidth="1"/>
    <col min="7" max="7" width="30.6328125" style="100" customWidth="1"/>
    <col min="8" max="8" width="31.90625" style="100" customWidth="1"/>
    <col min="9" max="9" width="18.36328125" style="100" bestFit="1" customWidth="1"/>
    <col min="10" max="16384" width="11.54296875" style="62"/>
  </cols>
  <sheetData>
    <row r="1" spans="1:9" ht="11.5" x14ac:dyDescent="0.25">
      <c r="A1" s="98" t="s">
        <v>96</v>
      </c>
      <c r="B1" s="98" t="s">
        <v>125</v>
      </c>
      <c r="C1" s="101" t="s">
        <v>153</v>
      </c>
      <c r="D1" s="101" t="s">
        <v>41</v>
      </c>
      <c r="E1" s="101" t="s">
        <v>42</v>
      </c>
      <c r="F1" s="98" t="s">
        <v>64</v>
      </c>
      <c r="G1" s="98" t="s">
        <v>158</v>
      </c>
      <c r="H1" s="98" t="s">
        <v>71</v>
      </c>
      <c r="I1" s="98" t="s">
        <v>181</v>
      </c>
    </row>
    <row r="2" spans="1:9" s="63" customFormat="1" ht="11.5" x14ac:dyDescent="0.25">
      <c r="A2" s="98" t="s">
        <v>97</v>
      </c>
      <c r="B2" s="99" t="s">
        <v>126</v>
      </c>
      <c r="C2" s="102">
        <v>240000000</v>
      </c>
      <c r="D2" s="102">
        <v>20618153</v>
      </c>
      <c r="E2" s="102">
        <v>83000000</v>
      </c>
      <c r="F2" s="104" t="s">
        <v>72</v>
      </c>
      <c r="G2" s="99" t="s">
        <v>159</v>
      </c>
      <c r="H2" s="99" t="s">
        <v>185</v>
      </c>
      <c r="I2" s="99" t="s">
        <v>182</v>
      </c>
    </row>
    <row r="3" spans="1:9" s="63" customFormat="1" ht="11.5" x14ac:dyDescent="0.25">
      <c r="A3" s="98" t="s">
        <v>98</v>
      </c>
      <c r="B3" s="99" t="s">
        <v>127</v>
      </c>
      <c r="C3" s="102">
        <v>239093689</v>
      </c>
      <c r="D3" s="102">
        <v>26500000</v>
      </c>
      <c r="E3" s="102">
        <v>75209133</v>
      </c>
      <c r="F3" s="104" t="s">
        <v>82</v>
      </c>
      <c r="G3" s="99" t="s">
        <v>160</v>
      </c>
      <c r="H3" s="99" t="s">
        <v>83</v>
      </c>
      <c r="I3" s="99" t="s">
        <v>183</v>
      </c>
    </row>
    <row r="4" spans="1:9" s="63" customFormat="1" ht="11.5" x14ac:dyDescent="0.25">
      <c r="A4" s="98" t="s">
        <v>99</v>
      </c>
      <c r="B4" s="99" t="s">
        <v>195</v>
      </c>
      <c r="C4" s="102">
        <v>182585497</v>
      </c>
      <c r="D4" s="102">
        <v>14000000</v>
      </c>
      <c r="E4" s="102">
        <v>58447800</v>
      </c>
      <c r="F4" s="104" t="s">
        <v>79</v>
      </c>
      <c r="G4" s="99" t="s">
        <v>80</v>
      </c>
      <c r="H4" s="99" t="s">
        <v>166</v>
      </c>
      <c r="I4" s="99" t="s">
        <v>184</v>
      </c>
    </row>
    <row r="5" spans="1:9" s="63" customFormat="1" ht="11.5" x14ac:dyDescent="0.25">
      <c r="A5" s="98" t="s">
        <v>100</v>
      </c>
      <c r="B5" s="99" t="s">
        <v>128</v>
      </c>
      <c r="C5" s="102">
        <v>81561000</v>
      </c>
      <c r="D5" s="102">
        <v>17500000</v>
      </c>
      <c r="E5" s="102">
        <v>35500000</v>
      </c>
      <c r="F5" s="104" t="s">
        <v>77</v>
      </c>
      <c r="G5" s="99" t="s">
        <v>78</v>
      </c>
      <c r="H5" s="99" t="s">
        <v>167</v>
      </c>
      <c r="I5" s="99" t="s">
        <v>182</v>
      </c>
    </row>
    <row r="6" spans="1:9" s="63" customFormat="1" ht="11.5" x14ac:dyDescent="0.25">
      <c r="A6" s="98" t="s">
        <v>101</v>
      </c>
      <c r="B6" s="99" t="s">
        <v>129</v>
      </c>
      <c r="C6" s="102">
        <v>175415017</v>
      </c>
      <c r="D6" s="102">
        <v>19490558</v>
      </c>
      <c r="E6" s="102">
        <v>77968000</v>
      </c>
      <c r="F6" s="104" t="s">
        <v>155</v>
      </c>
      <c r="G6" s="99" t="s">
        <v>161</v>
      </c>
      <c r="H6" s="99" t="s">
        <v>81</v>
      </c>
      <c r="I6" s="99" t="s">
        <v>182</v>
      </c>
    </row>
    <row r="7" spans="1:9" s="63" customFormat="1" ht="11.5" x14ac:dyDescent="0.25">
      <c r="A7" s="98" t="s">
        <v>102</v>
      </c>
      <c r="B7" s="99" t="s">
        <v>130</v>
      </c>
      <c r="C7" s="102">
        <v>185075213</v>
      </c>
      <c r="D7" s="102">
        <v>14948736</v>
      </c>
      <c r="E7" s="102">
        <v>59794940</v>
      </c>
      <c r="F7" s="104" t="s">
        <v>77</v>
      </c>
      <c r="G7" s="99" t="s">
        <v>78</v>
      </c>
      <c r="H7" s="99" t="s">
        <v>168</v>
      </c>
      <c r="I7" s="99" t="s">
        <v>182</v>
      </c>
    </row>
    <row r="8" spans="1:9" s="63" customFormat="1" ht="11.5" x14ac:dyDescent="0.25">
      <c r="A8" s="98" t="s">
        <v>103</v>
      </c>
      <c r="B8" s="99" t="s">
        <v>131</v>
      </c>
      <c r="C8" s="102">
        <v>152906202</v>
      </c>
      <c r="D8" s="102">
        <v>27860392</v>
      </c>
      <c r="E8" s="102">
        <v>63439376</v>
      </c>
      <c r="F8" s="104" t="s">
        <v>82</v>
      </c>
      <c r="G8" s="99" t="s">
        <v>160</v>
      </c>
      <c r="H8" s="99" t="s">
        <v>169</v>
      </c>
      <c r="I8" s="99" t="s">
        <v>183</v>
      </c>
    </row>
    <row r="9" spans="1:9" s="63" customFormat="1" ht="11.5" x14ac:dyDescent="0.25">
      <c r="A9" s="98" t="s">
        <v>104</v>
      </c>
      <c r="B9" s="99" t="s">
        <v>132</v>
      </c>
      <c r="C9" s="102">
        <v>135254170</v>
      </c>
      <c r="D9" s="102">
        <v>22973280</v>
      </c>
      <c r="E9" s="102">
        <v>68950000</v>
      </c>
      <c r="F9" s="104" t="s">
        <v>75</v>
      </c>
      <c r="G9" s="99" t="s">
        <v>76</v>
      </c>
      <c r="H9" s="99" t="s">
        <v>170</v>
      </c>
      <c r="I9" s="99" t="s">
        <v>184</v>
      </c>
    </row>
    <row r="10" spans="1:9" s="63" customFormat="1" ht="11.5" x14ac:dyDescent="0.25">
      <c r="A10" s="98" t="s">
        <v>105</v>
      </c>
      <c r="B10" s="99" t="s">
        <v>133</v>
      </c>
      <c r="C10" s="102">
        <v>145541860</v>
      </c>
      <c r="D10" s="102">
        <v>14565646</v>
      </c>
      <c r="E10" s="102">
        <v>64744000</v>
      </c>
      <c r="F10" s="104" t="s">
        <v>75</v>
      </c>
      <c r="G10" s="99" t="s">
        <v>76</v>
      </c>
      <c r="H10" s="99" t="s">
        <v>170</v>
      </c>
      <c r="I10" s="99" t="s">
        <v>184</v>
      </c>
    </row>
    <row r="11" spans="1:9" s="63" customFormat="1" ht="11.5" x14ac:dyDescent="0.25">
      <c r="A11" s="98" t="s">
        <v>106</v>
      </c>
      <c r="B11" s="99" t="s">
        <v>134</v>
      </c>
      <c r="C11" s="102">
        <v>84598215</v>
      </c>
      <c r="D11" s="102">
        <v>8300000</v>
      </c>
      <c r="E11" s="102">
        <v>29296477</v>
      </c>
      <c r="F11" s="104" t="s">
        <v>74</v>
      </c>
      <c r="G11" s="99" t="s">
        <v>162</v>
      </c>
      <c r="H11" s="99" t="s">
        <v>166</v>
      </c>
      <c r="I11" s="99" t="s">
        <v>182</v>
      </c>
    </row>
    <row r="12" spans="1:9" s="63" customFormat="1" ht="11.5" x14ac:dyDescent="0.25">
      <c r="A12" s="98" t="s">
        <v>107</v>
      </c>
      <c r="B12" s="99" t="s">
        <v>135</v>
      </c>
      <c r="C12" s="102">
        <v>215771731</v>
      </c>
      <c r="D12" s="102">
        <v>18088268.600000001</v>
      </c>
      <c r="E12" s="102">
        <v>62695216</v>
      </c>
      <c r="F12" s="104" t="s">
        <v>79</v>
      </c>
      <c r="G12" s="99" t="s">
        <v>80</v>
      </c>
      <c r="H12" s="99" t="s">
        <v>166</v>
      </c>
      <c r="I12" s="99" t="s">
        <v>184</v>
      </c>
    </row>
    <row r="13" spans="1:9" s="63" customFormat="1" ht="11.5" x14ac:dyDescent="0.25">
      <c r="A13" s="98" t="s">
        <v>108</v>
      </c>
      <c r="B13" s="99" t="s">
        <v>136</v>
      </c>
      <c r="C13" s="102">
        <v>195411600</v>
      </c>
      <c r="D13" s="102">
        <v>14900000</v>
      </c>
      <c r="E13" s="102">
        <v>59600000</v>
      </c>
      <c r="F13" s="104" t="s">
        <v>75</v>
      </c>
      <c r="G13" s="99" t="s">
        <v>76</v>
      </c>
      <c r="H13" s="99" t="s">
        <v>166</v>
      </c>
      <c r="I13" s="99" t="s">
        <v>184</v>
      </c>
    </row>
    <row r="14" spans="1:9" s="63" customFormat="1" ht="11.5" x14ac:dyDescent="0.25">
      <c r="A14" s="98" t="s">
        <v>109</v>
      </c>
      <c r="B14" s="99" t="s">
        <v>137</v>
      </c>
      <c r="C14" s="102">
        <v>167672455</v>
      </c>
      <c r="D14" s="102">
        <v>14385245</v>
      </c>
      <c r="E14" s="102">
        <v>57320000</v>
      </c>
      <c r="F14" s="104" t="s">
        <v>75</v>
      </c>
      <c r="G14" s="99" t="s">
        <v>76</v>
      </c>
      <c r="H14" s="99" t="s">
        <v>170</v>
      </c>
      <c r="I14" s="99" t="s">
        <v>184</v>
      </c>
    </row>
    <row r="15" spans="1:9" s="63" customFormat="1" ht="11.5" x14ac:dyDescent="0.25">
      <c r="A15" s="98" t="s">
        <v>110</v>
      </c>
      <c r="B15" s="99" t="s">
        <v>138</v>
      </c>
      <c r="C15" s="102">
        <v>197047018</v>
      </c>
      <c r="D15" s="102">
        <v>34209806</v>
      </c>
      <c r="E15" s="102">
        <v>58943520</v>
      </c>
      <c r="F15" s="104" t="s">
        <v>75</v>
      </c>
      <c r="G15" s="99" t="s">
        <v>76</v>
      </c>
      <c r="H15" s="99" t="s">
        <v>170</v>
      </c>
      <c r="I15" s="99" t="s">
        <v>184</v>
      </c>
    </row>
    <row r="16" spans="1:9" s="63" customFormat="1" ht="11.5" x14ac:dyDescent="0.25">
      <c r="A16" s="98" t="s">
        <v>111</v>
      </c>
      <c r="B16" s="99" t="s">
        <v>139</v>
      </c>
      <c r="C16" s="102">
        <v>228436754</v>
      </c>
      <c r="D16" s="102">
        <v>46000000</v>
      </c>
      <c r="E16" s="102">
        <v>57000000</v>
      </c>
      <c r="F16" s="104" t="s">
        <v>82</v>
      </c>
      <c r="G16" s="99" t="s">
        <v>160</v>
      </c>
      <c r="H16" s="99" t="s">
        <v>169</v>
      </c>
      <c r="I16" s="99" t="s">
        <v>183</v>
      </c>
    </row>
    <row r="17" spans="1:9" s="63" customFormat="1" ht="11.5" x14ac:dyDescent="0.25">
      <c r="A17" s="98" t="s">
        <v>112</v>
      </c>
      <c r="B17" s="99" t="s">
        <v>140</v>
      </c>
      <c r="C17" s="102">
        <v>72977325</v>
      </c>
      <c r="D17" s="102">
        <v>6695168</v>
      </c>
      <c r="E17" s="102">
        <v>26780670</v>
      </c>
      <c r="F17" s="104" t="s">
        <v>73</v>
      </c>
      <c r="G17" s="99" t="s">
        <v>163</v>
      </c>
      <c r="H17" s="99" t="s">
        <v>171</v>
      </c>
      <c r="I17" s="99" t="s">
        <v>183</v>
      </c>
    </row>
    <row r="18" spans="1:9" s="63" customFormat="1" ht="11.5" x14ac:dyDescent="0.25">
      <c r="A18" s="98" t="s">
        <v>113</v>
      </c>
      <c r="B18" s="99" t="s">
        <v>141</v>
      </c>
      <c r="C18" s="102">
        <v>240000000</v>
      </c>
      <c r="D18" s="102">
        <v>102117122</v>
      </c>
      <c r="E18" s="102">
        <v>26000000</v>
      </c>
      <c r="F18" s="104" t="s">
        <v>156</v>
      </c>
      <c r="G18" s="99" t="s">
        <v>164</v>
      </c>
      <c r="H18" s="99" t="s">
        <v>172</v>
      </c>
      <c r="I18" s="99" t="s">
        <v>182</v>
      </c>
    </row>
    <row r="19" spans="1:9" s="63" customFormat="1" ht="11.5" x14ac:dyDescent="0.25">
      <c r="A19" s="98" t="s">
        <v>114</v>
      </c>
      <c r="B19" s="99" t="s">
        <v>142</v>
      </c>
      <c r="C19" s="102">
        <v>99308000</v>
      </c>
      <c r="D19" s="102">
        <v>32400000</v>
      </c>
      <c r="E19" s="102">
        <v>67860000</v>
      </c>
      <c r="F19" s="104" t="s">
        <v>93</v>
      </c>
      <c r="G19" s="99" t="s">
        <v>94</v>
      </c>
      <c r="H19" s="99" t="s">
        <v>173</v>
      </c>
      <c r="I19" s="99" t="s">
        <v>183</v>
      </c>
    </row>
    <row r="20" spans="1:9" s="63" customFormat="1" ht="11.5" x14ac:dyDescent="0.25">
      <c r="A20" s="98" t="s">
        <v>115</v>
      </c>
      <c r="B20" s="99" t="s">
        <v>143</v>
      </c>
      <c r="C20" s="102">
        <v>220402500</v>
      </c>
      <c r="D20" s="102">
        <v>19225000</v>
      </c>
      <c r="E20" s="102">
        <v>96100000</v>
      </c>
      <c r="F20" s="104" t="s">
        <v>77</v>
      </c>
      <c r="G20" s="99" t="s">
        <v>78</v>
      </c>
      <c r="H20" s="99" t="s">
        <v>174</v>
      </c>
      <c r="I20" s="99" t="s">
        <v>182</v>
      </c>
    </row>
    <row r="21" spans="1:9" s="63" customFormat="1" ht="11.5" x14ac:dyDescent="0.25">
      <c r="A21" s="98" t="s">
        <v>190</v>
      </c>
      <c r="B21" s="99" t="s">
        <v>191</v>
      </c>
      <c r="C21" s="102">
        <v>86324113</v>
      </c>
      <c r="D21" s="102">
        <v>18758436</v>
      </c>
      <c r="E21" s="102">
        <v>48404000</v>
      </c>
      <c r="F21" s="104" t="s">
        <v>192</v>
      </c>
      <c r="G21" s="99" t="s">
        <v>193</v>
      </c>
      <c r="H21" s="99" t="s">
        <v>194</v>
      </c>
      <c r="I21" s="99" t="s">
        <v>182</v>
      </c>
    </row>
    <row r="22" spans="1:9" s="63" customFormat="1" ht="11.5" x14ac:dyDescent="0.25">
      <c r="A22" s="98" t="s">
        <v>116</v>
      </c>
      <c r="B22" s="99" t="s">
        <v>144</v>
      </c>
      <c r="C22" s="102">
        <v>176064512</v>
      </c>
      <c r="D22" s="102">
        <v>28095486</v>
      </c>
      <c r="E22" s="102">
        <v>54800000</v>
      </c>
      <c r="F22" s="104" t="s">
        <v>73</v>
      </c>
      <c r="G22" s="99" t="s">
        <v>163</v>
      </c>
      <c r="H22" s="99" t="s">
        <v>175</v>
      </c>
      <c r="I22" s="99" t="s">
        <v>183</v>
      </c>
    </row>
    <row r="23" spans="1:9" s="63" customFormat="1" ht="11.5" x14ac:dyDescent="0.25">
      <c r="A23" s="98" t="s">
        <v>117</v>
      </c>
      <c r="B23" s="99" t="s">
        <v>145</v>
      </c>
      <c r="C23" s="102">
        <v>240000000</v>
      </c>
      <c r="D23" s="102">
        <v>33900037</v>
      </c>
      <c r="E23" s="102">
        <v>64700000</v>
      </c>
      <c r="F23" s="104" t="s">
        <v>157</v>
      </c>
      <c r="G23" s="99" t="s">
        <v>165</v>
      </c>
      <c r="H23" s="99" t="s">
        <v>176</v>
      </c>
      <c r="I23" s="99" t="s">
        <v>183</v>
      </c>
    </row>
    <row r="24" spans="1:9" s="63" customFormat="1" ht="11.5" x14ac:dyDescent="0.25">
      <c r="A24" s="98" t="s">
        <v>118</v>
      </c>
      <c r="B24" s="99" t="s">
        <v>146</v>
      </c>
      <c r="C24" s="102">
        <v>208850000</v>
      </c>
      <c r="D24" s="102">
        <v>24010000</v>
      </c>
      <c r="E24" s="102">
        <v>58800000</v>
      </c>
      <c r="F24" s="104" t="s">
        <v>77</v>
      </c>
      <c r="G24" s="99" t="s">
        <v>78</v>
      </c>
      <c r="H24" s="99" t="s">
        <v>177</v>
      </c>
      <c r="I24" s="99" t="s">
        <v>182</v>
      </c>
    </row>
    <row r="25" spans="1:9" s="63" customFormat="1" ht="11.5" x14ac:dyDescent="0.25">
      <c r="A25" s="98" t="s">
        <v>119</v>
      </c>
      <c r="B25" s="99" t="s">
        <v>147</v>
      </c>
      <c r="C25" s="102">
        <v>223041789</v>
      </c>
      <c r="D25" s="102">
        <v>27007649.700000003</v>
      </c>
      <c r="E25" s="102">
        <v>58622800</v>
      </c>
      <c r="F25" s="104" t="s">
        <v>73</v>
      </c>
      <c r="G25" s="99" t="s">
        <v>163</v>
      </c>
      <c r="H25" s="99" t="s">
        <v>178</v>
      </c>
      <c r="I25" s="99" t="s">
        <v>183</v>
      </c>
    </row>
    <row r="26" spans="1:9" s="63" customFormat="1" ht="11.5" x14ac:dyDescent="0.25">
      <c r="A26" s="98" t="s">
        <v>120</v>
      </c>
      <c r="B26" s="99" t="s">
        <v>148</v>
      </c>
      <c r="C26" s="102">
        <v>235864840</v>
      </c>
      <c r="D26" s="102">
        <v>21990000</v>
      </c>
      <c r="E26" s="102">
        <v>70474304</v>
      </c>
      <c r="F26" s="104" t="s">
        <v>79</v>
      </c>
      <c r="G26" s="99" t="s">
        <v>80</v>
      </c>
      <c r="H26" s="99" t="s">
        <v>179</v>
      </c>
      <c r="I26" s="99" t="s">
        <v>184</v>
      </c>
    </row>
    <row r="27" spans="1:9" s="63" customFormat="1" ht="11.5" x14ac:dyDescent="0.25">
      <c r="A27" s="98" t="s">
        <v>121</v>
      </c>
      <c r="B27" s="99" t="s">
        <v>149</v>
      </c>
      <c r="C27" s="102">
        <v>206978793</v>
      </c>
      <c r="D27" s="102">
        <v>23100000</v>
      </c>
      <c r="E27" s="102">
        <v>102240000</v>
      </c>
      <c r="F27" s="104" t="s">
        <v>157</v>
      </c>
      <c r="G27" s="99" t="s">
        <v>165</v>
      </c>
      <c r="H27" s="99" t="s">
        <v>180</v>
      </c>
      <c r="I27" s="99" t="s">
        <v>183</v>
      </c>
    </row>
    <row r="28" spans="1:9" s="63" customFormat="1" ht="11.5" x14ac:dyDescent="0.25">
      <c r="A28" s="98" t="s">
        <v>122</v>
      </c>
      <c r="B28" s="99" t="s">
        <v>150</v>
      </c>
      <c r="C28" s="102">
        <v>239931378</v>
      </c>
      <c r="D28" s="102">
        <v>19589479</v>
      </c>
      <c r="E28" s="102">
        <v>79357916</v>
      </c>
      <c r="F28" s="104" t="s">
        <v>73</v>
      </c>
      <c r="G28" s="99" t="s">
        <v>163</v>
      </c>
      <c r="H28" s="99" t="s">
        <v>171</v>
      </c>
      <c r="I28" s="99" t="s">
        <v>183</v>
      </c>
    </row>
    <row r="29" spans="1:9" s="63" customFormat="1" ht="11.5" x14ac:dyDescent="0.25">
      <c r="A29" s="98" t="s">
        <v>123</v>
      </c>
      <c r="B29" s="99" t="s">
        <v>151</v>
      </c>
      <c r="C29" s="102">
        <v>221392316</v>
      </c>
      <c r="D29" s="102">
        <v>40663939</v>
      </c>
      <c r="E29" s="102">
        <v>75787490</v>
      </c>
      <c r="F29" s="104" t="s">
        <v>75</v>
      </c>
      <c r="G29" s="99" t="s">
        <v>76</v>
      </c>
      <c r="H29" s="99" t="s">
        <v>170</v>
      </c>
      <c r="I29" s="99" t="s">
        <v>184</v>
      </c>
    </row>
    <row r="30" spans="1:9" s="63" customFormat="1" ht="11.5" x14ac:dyDescent="0.25">
      <c r="A30" s="98" t="s">
        <v>124</v>
      </c>
      <c r="B30" s="99" t="s">
        <v>152</v>
      </c>
      <c r="C30" s="102">
        <v>231690013</v>
      </c>
      <c r="D30" s="102">
        <v>21387009</v>
      </c>
      <c r="E30" s="102">
        <v>64500000</v>
      </c>
      <c r="F30" s="104" t="s">
        <v>74</v>
      </c>
      <c r="G30" s="99" t="s">
        <v>162</v>
      </c>
      <c r="H30" s="99" t="s">
        <v>166</v>
      </c>
      <c r="I30" s="99" t="s">
        <v>182</v>
      </c>
    </row>
  </sheetData>
  <sheetProtection algorithmName="SHA-512" hashValue="K5wDu07bzz5ji+UWjdw+UEhbcm+U52wF9cQdHr1DFsRfsTaPm9E14hawdZbQqeCndvfLVfvo+K3tTxMWV4o2FQ==" saltValue="AVjyp9VhrCRbkiSnx+FreA==" spinCount="100000" sheet="1" objects="1" scenarios="1"/>
  <autoFilter ref="A1:I29" xr:uid="{00000000-0009-0000-0000-000001000000}">
    <sortState xmlns:xlrd2="http://schemas.microsoft.com/office/spreadsheetml/2017/richdata2" ref="A2:I30">
      <sortCondition ref="A1:A2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9"/>
  <sheetViews>
    <sheetView tabSelected="1" zoomScale="90" zoomScaleNormal="90" workbookViewId="0">
      <selection activeCell="G10" sqref="G10"/>
    </sheetView>
  </sheetViews>
  <sheetFormatPr baseColWidth="10" defaultColWidth="11.453125" defaultRowHeight="12" x14ac:dyDescent="0.25"/>
  <cols>
    <col min="1" max="1" width="3.08984375" style="108" customWidth="1"/>
    <col min="2" max="3" width="20.6328125" style="156" customWidth="1"/>
    <col min="4" max="4" width="22" style="156" customWidth="1"/>
    <col min="5" max="5" width="20.6328125" style="129" customWidth="1"/>
    <col min="6" max="6" width="20.6328125" style="108" customWidth="1"/>
    <col min="7" max="7" width="22.54296875" style="108" customWidth="1"/>
    <col min="8" max="8" width="3.08984375" style="108" customWidth="1"/>
    <col min="9" max="9" width="2.453125" style="108" customWidth="1"/>
    <col min="10" max="10" width="3.54296875" style="108" customWidth="1"/>
    <col min="11" max="14" width="11.453125" style="108" customWidth="1"/>
    <col min="15" max="16384" width="11.453125" style="108"/>
  </cols>
  <sheetData>
    <row r="1" spans="1:14" x14ac:dyDescent="0.25">
      <c r="A1" s="105"/>
      <c r="B1" s="106"/>
      <c r="C1" s="106"/>
      <c r="D1" s="106"/>
      <c r="E1" s="106"/>
      <c r="F1" s="106"/>
      <c r="G1" s="106"/>
      <c r="H1" s="107"/>
    </row>
    <row r="2" spans="1:14" x14ac:dyDescent="0.25">
      <c r="A2" s="109"/>
      <c r="B2" s="110"/>
      <c r="C2" s="111"/>
      <c r="D2" s="111"/>
      <c r="E2" s="111"/>
      <c r="F2" s="111"/>
      <c r="G2" s="111"/>
      <c r="H2" s="112"/>
    </row>
    <row r="3" spans="1:14" ht="16.5" customHeight="1" x14ac:dyDescent="0.25">
      <c r="A3" s="109"/>
      <c r="B3" s="111"/>
      <c r="C3" s="111"/>
      <c r="D3" s="111"/>
      <c r="E3" s="113"/>
      <c r="F3" s="114" t="s">
        <v>32</v>
      </c>
      <c r="G3" s="115">
        <f ca="1">TODAY()</f>
        <v>43929</v>
      </c>
      <c r="H3" s="112"/>
    </row>
    <row r="4" spans="1:14" x14ac:dyDescent="0.25">
      <c r="A4" s="109"/>
      <c r="B4" s="116"/>
      <c r="C4" s="111"/>
      <c r="D4" s="111"/>
      <c r="E4" s="110"/>
      <c r="F4" s="111"/>
      <c r="G4" s="111"/>
      <c r="H4" s="112"/>
    </row>
    <row r="5" spans="1:14" ht="11.25" customHeight="1" x14ac:dyDescent="0.25">
      <c r="A5" s="109"/>
      <c r="B5" s="116"/>
      <c r="C5" s="111"/>
      <c r="D5" s="111"/>
      <c r="E5" s="111"/>
      <c r="F5" s="111"/>
      <c r="G5" s="111"/>
      <c r="H5" s="112"/>
    </row>
    <row r="6" spans="1:14" ht="11.25" customHeight="1" x14ac:dyDescent="0.25">
      <c r="A6" s="109"/>
      <c r="B6" s="116"/>
      <c r="C6" s="111"/>
      <c r="D6" s="111"/>
      <c r="E6" s="111"/>
      <c r="F6" s="111"/>
      <c r="G6" s="111"/>
      <c r="H6" s="112"/>
    </row>
    <row r="7" spans="1:14" ht="11.25" customHeight="1" x14ac:dyDescent="0.25">
      <c r="A7" s="109"/>
      <c r="B7" s="116"/>
      <c r="C7" s="111"/>
      <c r="D7" s="111"/>
      <c r="E7" s="111"/>
      <c r="F7" s="111"/>
      <c r="G7" s="111"/>
      <c r="H7" s="112"/>
    </row>
    <row r="8" spans="1:14" ht="20.149999999999999" customHeight="1" thickBot="1" x14ac:dyDescent="0.3">
      <c r="A8" s="109"/>
      <c r="B8" s="185" t="s">
        <v>70</v>
      </c>
      <c r="C8" s="185"/>
      <c r="D8" s="185"/>
      <c r="E8" s="185"/>
      <c r="F8" s="185"/>
      <c r="G8" s="185"/>
      <c r="H8" s="112"/>
    </row>
    <row r="9" spans="1:14" x14ac:dyDescent="0.25">
      <c r="A9" s="109"/>
      <c r="B9" s="111"/>
      <c r="C9" s="111"/>
      <c r="D9" s="111"/>
      <c r="E9" s="111"/>
      <c r="F9" s="111"/>
      <c r="G9" s="111"/>
      <c r="H9" s="112"/>
      <c r="J9" s="117" t="s">
        <v>44</v>
      </c>
      <c r="K9" s="118"/>
      <c r="L9" s="119"/>
      <c r="M9" s="118"/>
      <c r="N9" s="120"/>
    </row>
    <row r="10" spans="1:14" s="110" customFormat="1" ht="20.149999999999999" customHeight="1" x14ac:dyDescent="0.25">
      <c r="A10" s="109"/>
      <c r="B10" s="121" t="s">
        <v>62</v>
      </c>
      <c r="C10" s="122" t="s">
        <v>63</v>
      </c>
      <c r="D10" s="123"/>
      <c r="E10" s="124" t="s">
        <v>43</v>
      </c>
      <c r="G10" s="125"/>
      <c r="H10" s="112"/>
      <c r="J10" s="126" t="s">
        <v>48</v>
      </c>
      <c r="K10" s="166" t="s">
        <v>186</v>
      </c>
      <c r="L10" s="166"/>
      <c r="M10" s="166"/>
      <c r="N10" s="167"/>
    </row>
    <row r="11" spans="1:14" ht="15" customHeight="1" x14ac:dyDescent="0.25">
      <c r="A11" s="109"/>
      <c r="B11" s="111"/>
      <c r="C11" s="111"/>
      <c r="D11" s="111"/>
      <c r="E11" s="127"/>
      <c r="F11" s="111"/>
      <c r="G11" s="128"/>
      <c r="H11" s="112"/>
      <c r="J11" s="126"/>
      <c r="K11" s="166"/>
      <c r="L11" s="166"/>
      <c r="M11" s="166"/>
      <c r="N11" s="167"/>
    </row>
    <row r="12" spans="1:14" ht="27" customHeight="1" x14ac:dyDescent="0.25">
      <c r="A12" s="109"/>
      <c r="B12" s="121" t="s">
        <v>12</v>
      </c>
      <c r="C12" s="168" t="str">
        <f>IF($G$10&gt;0,VLOOKUP($G$10,'Lista Proyectos'!$A$1:$I$29,7,0)," ")</f>
        <v xml:space="preserve"> </v>
      </c>
      <c r="D12" s="169"/>
      <c r="E12" s="124" t="s">
        <v>64</v>
      </c>
      <c r="F12" s="129"/>
      <c r="G12" s="130" t="str">
        <f>IF($G$10&gt;0,VLOOKUP($G$10,'Lista Proyectos'!$A$1:$I$29,6,0)," ")</f>
        <v xml:space="preserve"> </v>
      </c>
      <c r="H12" s="112"/>
      <c r="J12" s="126" t="s">
        <v>49</v>
      </c>
      <c r="K12" s="166" t="s">
        <v>187</v>
      </c>
      <c r="L12" s="166"/>
      <c r="M12" s="166"/>
      <c r="N12" s="167"/>
    </row>
    <row r="13" spans="1:14" ht="15" customHeight="1" thickBot="1" x14ac:dyDescent="0.3">
      <c r="A13" s="109"/>
      <c r="B13" s="111"/>
      <c r="C13" s="111"/>
      <c r="D13" s="111"/>
      <c r="E13" s="131"/>
      <c r="F13" s="111"/>
      <c r="G13" s="128"/>
      <c r="H13" s="112"/>
      <c r="J13" s="132"/>
      <c r="K13" s="170"/>
      <c r="L13" s="170"/>
      <c r="M13" s="170"/>
      <c r="N13" s="171"/>
    </row>
    <row r="14" spans="1:14" ht="36.65" customHeight="1" x14ac:dyDescent="0.25">
      <c r="A14" s="109"/>
      <c r="B14" s="121" t="s">
        <v>65</v>
      </c>
      <c r="C14" s="168" t="str">
        <f>IF($G$10&gt;0,VLOOKUP($G$10,'Lista Proyectos'!$A$1:$I$29,8,0)," ")</f>
        <v xml:space="preserve"> </v>
      </c>
      <c r="D14" s="169"/>
      <c r="E14" s="124" t="s">
        <v>66</v>
      </c>
      <c r="F14" s="129"/>
      <c r="G14" s="130" t="s">
        <v>154</v>
      </c>
      <c r="H14" s="112"/>
      <c r="J14" s="62"/>
      <c r="K14" s="62"/>
      <c r="L14" s="62"/>
      <c r="M14" s="62"/>
      <c r="N14" s="62"/>
    </row>
    <row r="15" spans="1:14" ht="15" customHeight="1" x14ac:dyDescent="0.25">
      <c r="A15" s="109"/>
      <c r="B15" s="111"/>
      <c r="C15" s="111"/>
      <c r="D15" s="111"/>
      <c r="E15" s="133"/>
      <c r="F15" s="111"/>
      <c r="G15" s="128"/>
      <c r="H15" s="112"/>
      <c r="J15" s="62"/>
      <c r="K15" s="62"/>
      <c r="L15" s="62"/>
      <c r="M15" s="62"/>
      <c r="N15" s="62"/>
    </row>
    <row r="16" spans="1:14" s="110" customFormat="1" ht="15.75" customHeight="1" x14ac:dyDescent="0.25">
      <c r="A16" s="109"/>
      <c r="B16" s="121"/>
      <c r="C16" s="134"/>
      <c r="D16" s="134"/>
      <c r="E16" s="135" t="s">
        <v>67</v>
      </c>
      <c r="F16" s="136"/>
      <c r="G16" s="135" t="s">
        <v>68</v>
      </c>
      <c r="H16" s="112"/>
      <c r="J16" s="62"/>
      <c r="K16" s="62"/>
      <c r="L16" s="62"/>
      <c r="M16" s="62"/>
      <c r="N16" s="62"/>
    </row>
    <row r="17" spans="1:14" s="110" customFormat="1" ht="18" customHeight="1" x14ac:dyDescent="0.25">
      <c r="A17" s="109"/>
      <c r="B17" s="121" t="s">
        <v>69</v>
      </c>
      <c r="C17" s="125"/>
      <c r="D17" s="137" t="s">
        <v>95</v>
      </c>
      <c r="E17" s="138"/>
      <c r="G17" s="138"/>
      <c r="H17" s="112"/>
    </row>
    <row r="18" spans="1:14" s="110" customFormat="1" ht="18" customHeight="1" x14ac:dyDescent="0.25">
      <c r="A18" s="109"/>
      <c r="B18" s="121"/>
      <c r="C18" s="135"/>
      <c r="D18" s="161"/>
      <c r="E18" s="162"/>
      <c r="F18" s="113"/>
      <c r="G18" s="163"/>
      <c r="H18" s="112"/>
    </row>
    <row r="19" spans="1:14" ht="15" customHeight="1" x14ac:dyDescent="0.25">
      <c r="A19" s="109"/>
      <c r="B19" s="111"/>
      <c r="C19" s="111"/>
      <c r="D19" s="111"/>
      <c r="E19" s="111"/>
      <c r="F19" s="139"/>
      <c r="G19"/>
      <c r="H19" s="112"/>
      <c r="J19" s="62"/>
      <c r="K19" s="62"/>
      <c r="L19" s="62"/>
      <c r="M19" s="62"/>
      <c r="N19" s="62"/>
    </row>
    <row r="20" spans="1:14" ht="0.75" customHeight="1" x14ac:dyDescent="0.25">
      <c r="A20" s="109"/>
      <c r="B20" s="111"/>
      <c r="C20" s="111"/>
      <c r="D20" s="111"/>
      <c r="E20" s="111"/>
      <c r="F20" s="111"/>
      <c r="G20" s="111"/>
      <c r="H20" s="112"/>
    </row>
    <row r="21" spans="1:14" s="143" customFormat="1" ht="27" customHeight="1" x14ac:dyDescent="0.25">
      <c r="A21" s="140"/>
      <c r="B21" s="141" t="s">
        <v>6</v>
      </c>
      <c r="C21" s="186" t="s">
        <v>7</v>
      </c>
      <c r="D21" s="186"/>
      <c r="E21" s="187"/>
      <c r="F21" s="141" t="s">
        <v>188</v>
      </c>
      <c r="G21" s="141" t="s">
        <v>189</v>
      </c>
      <c r="H21" s="142"/>
    </row>
    <row r="22" spans="1:14" s="147" customFormat="1" ht="20.149999999999999" customHeight="1" x14ac:dyDescent="0.25">
      <c r="A22" s="144"/>
      <c r="B22" s="188" t="s">
        <v>16</v>
      </c>
      <c r="C22" s="172" t="s">
        <v>14</v>
      </c>
      <c r="D22" s="173"/>
      <c r="E22" s="174"/>
      <c r="F22" s="145">
        <f>SUMIFS('Detalle Aportes'!$L$14:$L$23,'Detalle Aportes'!$M$14:$M$23,"Pecuniario",'Detalle Aportes'!$E$14:$E$23,'Resumen Declaración Aportes'!$C22)</f>
        <v>0</v>
      </c>
      <c r="G22" s="145">
        <f>SUMIFS('Detalle Aportes'!$L$14:$L$23,'Detalle Aportes'!$M$14:$M$23,"No Pecuniario",'Detalle Aportes'!$E$14:$E$23,'Resumen Declaración Aportes'!$C22)</f>
        <v>0</v>
      </c>
      <c r="H22" s="146"/>
    </row>
    <row r="23" spans="1:14" ht="20.149999999999999" customHeight="1" x14ac:dyDescent="0.25">
      <c r="A23" s="109"/>
      <c r="B23" s="189"/>
      <c r="C23" s="172" t="s">
        <v>15</v>
      </c>
      <c r="D23" s="173"/>
      <c r="E23" s="174"/>
      <c r="F23" s="145">
        <f>SUMIFS('Detalle Aportes'!$L$14:$L$23,'Detalle Aportes'!$M$14:$M$23,"Pecuniario",'Detalle Aportes'!$E$14:$E$23,'Resumen Declaración Aportes'!$C23)</f>
        <v>0</v>
      </c>
      <c r="G23" s="145">
        <f>SUMIFS('Detalle Aportes'!$L$14:$L$23,'Detalle Aportes'!$M$14:$M$23,"No Pecuniario",'Detalle Aportes'!$E$14:$E$23,'Resumen Declaración Aportes'!$C23)</f>
        <v>0</v>
      </c>
      <c r="H23" s="112"/>
    </row>
    <row r="24" spans="1:14" ht="20.149999999999999" customHeight="1" x14ac:dyDescent="0.25">
      <c r="A24" s="109"/>
      <c r="B24" s="188" t="s">
        <v>17</v>
      </c>
      <c r="C24" s="172" t="s">
        <v>18</v>
      </c>
      <c r="D24" s="173"/>
      <c r="E24" s="174"/>
      <c r="F24" s="145">
        <f>SUMIFS('Detalle Aportes'!$L$14:$L$23,'Detalle Aportes'!$M$14:$M$23,"Pecuniario",'Detalle Aportes'!$E$14:$E$23,'Resumen Declaración Aportes'!$C24)</f>
        <v>0</v>
      </c>
      <c r="G24" s="145">
        <f>SUMIFS('Detalle Aportes'!$L$14:$L$23,'Detalle Aportes'!$M$14:$M$23,"No Pecuniario",'Detalle Aportes'!$E$14:$E$23,'Resumen Declaración Aportes'!$C24)</f>
        <v>0</v>
      </c>
      <c r="H24" s="112"/>
    </row>
    <row r="25" spans="1:14" ht="20.149999999999999" customHeight="1" x14ac:dyDescent="0.25">
      <c r="A25" s="109"/>
      <c r="B25" s="190"/>
      <c r="C25" s="175" t="s">
        <v>19</v>
      </c>
      <c r="D25" s="176"/>
      <c r="E25" s="177"/>
      <c r="F25" s="145">
        <f>SUMIFS('Detalle Aportes'!$L$14:$L$23,'Detalle Aportes'!$M$14:$M$23,"Pecuniario",'Detalle Aportes'!$E$14:$E$23,'Resumen Declaración Aportes'!$C25)</f>
        <v>0</v>
      </c>
      <c r="G25" s="145">
        <f>SUMIFS('Detalle Aportes'!$L$14:$L$23,'Detalle Aportes'!$M$14:$M$23,"No Pecuniario",'Detalle Aportes'!$E$14:$E$23,'Resumen Declaración Aportes'!$C25)</f>
        <v>0</v>
      </c>
      <c r="H25" s="112"/>
    </row>
    <row r="26" spans="1:14" ht="20.149999999999999" customHeight="1" x14ac:dyDescent="0.25">
      <c r="A26" s="109"/>
      <c r="B26" s="190"/>
      <c r="C26" s="172" t="s">
        <v>20</v>
      </c>
      <c r="D26" s="173"/>
      <c r="E26" s="174"/>
      <c r="F26" s="145">
        <f>SUMIFS('Detalle Aportes'!$L$14:$L$23,'Detalle Aportes'!$M$14:$M$23,"Pecuniario",'Detalle Aportes'!$E$14:$E$23,'Resumen Declaración Aportes'!$C26)</f>
        <v>0</v>
      </c>
      <c r="G26" s="145">
        <f>SUMIFS('Detalle Aportes'!$L$14:$L$23,'Detalle Aportes'!$M$14:$M$23,"No Pecuniario",'Detalle Aportes'!$E$14:$E$23,'Resumen Declaración Aportes'!$C26)</f>
        <v>0</v>
      </c>
      <c r="H26" s="112"/>
    </row>
    <row r="27" spans="1:14" ht="20.149999999999999" customHeight="1" x14ac:dyDescent="0.25">
      <c r="A27" s="109"/>
      <c r="B27" s="189"/>
      <c r="C27" s="172" t="s">
        <v>21</v>
      </c>
      <c r="D27" s="173"/>
      <c r="E27" s="174"/>
      <c r="F27" s="145">
        <f>SUMIFS('Detalle Aportes'!$L$14:$L$23,'Detalle Aportes'!$M$14:$M$23,"Pecuniario",'Detalle Aportes'!$E$14:$E$23,'Resumen Declaración Aportes'!$C27)</f>
        <v>0</v>
      </c>
      <c r="G27" s="145">
        <f>SUMIFS('Detalle Aportes'!$L$14:$L$23,'Detalle Aportes'!$M$14:$M$23,"No Pecuniario",'Detalle Aportes'!$E$14:$E$23,'Resumen Declaración Aportes'!$C27)</f>
        <v>0</v>
      </c>
      <c r="H27" s="112"/>
    </row>
    <row r="28" spans="1:14" ht="20.149999999999999" customHeight="1" x14ac:dyDescent="0.25">
      <c r="A28" s="109"/>
      <c r="B28" s="188" t="s">
        <v>23</v>
      </c>
      <c r="C28" s="172" t="s">
        <v>24</v>
      </c>
      <c r="D28" s="173"/>
      <c r="E28" s="174"/>
      <c r="F28" s="145">
        <f>SUMIFS('Detalle Aportes'!$L$14:$L$23,'Detalle Aportes'!$M$14:$M$23,"Pecuniario",'Detalle Aportes'!$E$14:$E$23,'Resumen Declaración Aportes'!$C28)</f>
        <v>0</v>
      </c>
      <c r="G28" s="145">
        <f>SUMIFS('Detalle Aportes'!$L$14:$L$23,'Detalle Aportes'!$M$14:$M$23,"No Pecuniario",'Detalle Aportes'!$E$14:$E$23,'Resumen Declaración Aportes'!$C28)</f>
        <v>0</v>
      </c>
      <c r="H28" s="112"/>
    </row>
    <row r="29" spans="1:14" s="147" customFormat="1" ht="20.149999999999999" customHeight="1" x14ac:dyDescent="0.25">
      <c r="A29" s="144"/>
      <c r="B29" s="189"/>
      <c r="C29" s="172" t="s">
        <v>25</v>
      </c>
      <c r="D29" s="173"/>
      <c r="E29" s="174"/>
      <c r="F29" s="145">
        <f>SUMIFS('Detalle Aportes'!$L$14:$L$23,'Detalle Aportes'!$M$14:$M$23,"Pecuniario",'Detalle Aportes'!$E$14:$E$23,'Resumen Declaración Aportes'!$C29)</f>
        <v>0</v>
      </c>
      <c r="G29" s="145">
        <f>SUMIFS('Detalle Aportes'!$L$14:$L$23,'Detalle Aportes'!$M$14:$M$23,"No Pecuniario",'Detalle Aportes'!$E$14:$E$23,'Resumen Declaración Aportes'!$C29)</f>
        <v>0</v>
      </c>
      <c r="H29" s="146"/>
    </row>
    <row r="30" spans="1:14" ht="20.149999999999999" customHeight="1" x14ac:dyDescent="0.25">
      <c r="A30" s="109"/>
      <c r="B30" s="148"/>
      <c r="C30" s="178" t="s">
        <v>40</v>
      </c>
      <c r="D30" s="179"/>
      <c r="E30" s="180"/>
      <c r="F30" s="149">
        <f>IF($G$10&gt;0,VLOOKUP($G$10,'Lista Proyectos'!$A$2:$I$29,4,0),0)</f>
        <v>0</v>
      </c>
      <c r="G30" s="149">
        <f>IF($G$10&gt;0,VLOOKUP($G$10,'Lista Proyectos'!$A$2:$I$29,5,0),0)</f>
        <v>0</v>
      </c>
      <c r="H30" s="112"/>
    </row>
    <row r="31" spans="1:14" ht="20.149999999999999" customHeight="1" x14ac:dyDescent="0.25">
      <c r="A31" s="109"/>
      <c r="B31" s="150"/>
      <c r="C31" s="178" t="s">
        <v>39</v>
      </c>
      <c r="D31" s="179"/>
      <c r="E31" s="180"/>
      <c r="F31" s="149">
        <f>SUM(F22:F29)</f>
        <v>0</v>
      </c>
      <c r="G31" s="149">
        <f>SUM(G22:G29)</f>
        <v>0</v>
      </c>
      <c r="H31" s="112"/>
    </row>
    <row r="32" spans="1:14" ht="20.149999999999999" customHeight="1" x14ac:dyDescent="0.25">
      <c r="A32" s="109"/>
      <c r="B32" s="150"/>
      <c r="C32" s="178" t="s">
        <v>84</v>
      </c>
      <c r="D32" s="179"/>
      <c r="E32" s="180"/>
      <c r="F32" s="151"/>
      <c r="G32" s="151"/>
      <c r="H32" s="112"/>
    </row>
    <row r="33" spans="1:8" ht="20.149999999999999" customHeight="1" x14ac:dyDescent="0.25">
      <c r="A33" s="109"/>
      <c r="B33" s="150"/>
      <c r="C33" s="178" t="s">
        <v>57</v>
      </c>
      <c r="D33" s="179"/>
      <c r="E33" s="180"/>
      <c r="F33" s="149">
        <f>F30-F31-F32</f>
        <v>0</v>
      </c>
      <c r="G33" s="149">
        <f>G30-G31-G32</f>
        <v>0</v>
      </c>
      <c r="H33" s="112"/>
    </row>
    <row r="34" spans="1:8" ht="20.149999999999999" customHeight="1" x14ac:dyDescent="0.25">
      <c r="A34" s="109"/>
      <c r="B34" s="152"/>
      <c r="C34" s="178" t="s">
        <v>58</v>
      </c>
      <c r="D34" s="179"/>
      <c r="E34" s="180"/>
      <c r="F34" s="153">
        <f>+IF(F30&gt;0,F33/F30,0)</f>
        <v>0</v>
      </c>
      <c r="G34" s="153">
        <f>+IF(G30&gt;0,G33/G30,0)</f>
        <v>0</v>
      </c>
      <c r="H34" s="112"/>
    </row>
    <row r="35" spans="1:8" x14ac:dyDescent="0.25">
      <c r="A35" s="109"/>
      <c r="B35" s="111"/>
      <c r="C35" s="111"/>
      <c r="D35" s="111"/>
      <c r="E35" s="111"/>
      <c r="F35" s="111"/>
      <c r="G35" s="111"/>
      <c r="H35" s="112"/>
    </row>
    <row r="36" spans="1:8" s="110" customFormat="1" ht="18.75" customHeight="1" x14ac:dyDescent="0.25">
      <c r="A36" s="154"/>
      <c r="B36" s="183" t="s">
        <v>55</v>
      </c>
      <c r="C36" s="183"/>
      <c r="D36" s="183"/>
      <c r="E36" s="183"/>
      <c r="F36" s="183"/>
      <c r="G36" s="183"/>
      <c r="H36" s="146"/>
    </row>
    <row r="37" spans="1:8" s="110" customFormat="1" ht="29.25" customHeight="1" x14ac:dyDescent="0.25">
      <c r="A37" s="154"/>
      <c r="B37" s="184" t="s">
        <v>56</v>
      </c>
      <c r="C37" s="184"/>
      <c r="D37" s="184"/>
      <c r="E37" s="184"/>
      <c r="F37" s="184"/>
      <c r="G37" s="184"/>
      <c r="H37" s="146"/>
    </row>
    <row r="38" spans="1:8" x14ac:dyDescent="0.25">
      <c r="A38" s="109"/>
      <c r="B38" s="111"/>
      <c r="C38" s="111"/>
      <c r="D38" s="111"/>
      <c r="E38" s="111"/>
      <c r="F38" s="111"/>
      <c r="G38" s="111"/>
      <c r="H38" s="112"/>
    </row>
    <row r="39" spans="1:8" x14ac:dyDescent="0.25">
      <c r="A39" s="109"/>
      <c r="B39" s="111"/>
      <c r="C39" s="111"/>
      <c r="D39" s="111"/>
      <c r="E39" s="111"/>
      <c r="F39" s="111"/>
      <c r="G39" s="111"/>
      <c r="H39" s="112"/>
    </row>
    <row r="40" spans="1:8" x14ac:dyDescent="0.25">
      <c r="A40" s="109"/>
      <c r="B40" s="111"/>
      <c r="C40" s="111"/>
      <c r="D40" s="111"/>
      <c r="E40" s="111"/>
      <c r="F40" s="111"/>
      <c r="G40" s="111"/>
      <c r="H40" s="112"/>
    </row>
    <row r="41" spans="1:8" x14ac:dyDescent="0.25">
      <c r="A41" s="109"/>
      <c r="B41" s="111"/>
      <c r="C41" s="111"/>
      <c r="D41" s="111"/>
      <c r="E41" s="111"/>
      <c r="F41" s="155"/>
      <c r="G41" s="155"/>
      <c r="H41" s="112"/>
    </row>
    <row r="42" spans="1:8" x14ac:dyDescent="0.25">
      <c r="A42" s="109"/>
      <c r="B42" s="111"/>
      <c r="C42" s="111"/>
      <c r="D42" s="111"/>
      <c r="E42" s="111"/>
      <c r="F42" s="111"/>
      <c r="G42" s="111"/>
      <c r="H42" s="112"/>
    </row>
    <row r="43" spans="1:8" ht="14.25" customHeight="1" x14ac:dyDescent="0.25">
      <c r="A43" s="109"/>
      <c r="B43" s="164" t="str">
        <f>IF($G$10&gt;0,VLOOKUP($G$10,'Lista Proyectos'!$A$2:$I$29,2,0)," ")</f>
        <v xml:space="preserve"> </v>
      </c>
      <c r="C43" s="164"/>
      <c r="D43" s="111"/>
      <c r="E43" s="156"/>
      <c r="F43" s="181" t="s">
        <v>54</v>
      </c>
      <c r="G43" s="181"/>
      <c r="H43" s="112"/>
    </row>
    <row r="44" spans="1:8" ht="14.25" customHeight="1" x14ac:dyDescent="0.25">
      <c r="A44" s="109"/>
      <c r="B44" s="165" t="s">
        <v>61</v>
      </c>
      <c r="C44" s="165"/>
      <c r="D44" s="111"/>
      <c r="E44" s="113"/>
      <c r="F44" s="182"/>
      <c r="G44" s="182"/>
      <c r="H44" s="112"/>
    </row>
    <row r="45" spans="1:8" x14ac:dyDescent="0.25">
      <c r="A45" s="154"/>
      <c r="B45" s="113"/>
      <c r="C45" s="113"/>
      <c r="D45" s="113"/>
      <c r="E45" s="113"/>
      <c r="F45" s="113"/>
      <c r="G45" s="113"/>
      <c r="H45" s="157"/>
    </row>
    <row r="46" spans="1:8" ht="9" customHeight="1" x14ac:dyDescent="0.25">
      <c r="A46" s="154"/>
      <c r="B46" s="113"/>
      <c r="C46" s="113"/>
      <c r="D46" s="113"/>
      <c r="E46" s="113"/>
      <c r="F46" s="113"/>
      <c r="G46" s="113"/>
      <c r="H46" s="157"/>
    </row>
    <row r="47" spans="1:8" ht="14.25" customHeight="1" x14ac:dyDescent="0.25">
      <c r="A47" s="154"/>
      <c r="B47" s="113"/>
      <c r="C47" s="113"/>
      <c r="D47" s="164" t="str">
        <f>IF($G$10&gt;0,VLOOKUP($G$10,'Lista Proyectos'!$A$2:$I$29,9,0)," ")</f>
        <v xml:space="preserve"> </v>
      </c>
      <c r="E47" s="164"/>
      <c r="F47" s="113"/>
      <c r="G47" s="113"/>
      <c r="H47" s="157"/>
    </row>
    <row r="48" spans="1:8" ht="14.25" customHeight="1" x14ac:dyDescent="0.25">
      <c r="A48" s="154"/>
      <c r="B48" s="113"/>
      <c r="C48" s="113"/>
      <c r="D48" s="165" t="s">
        <v>33</v>
      </c>
      <c r="E48" s="165"/>
      <c r="F48" s="113"/>
      <c r="G48" s="113"/>
      <c r="H48" s="157"/>
    </row>
    <row r="49" spans="1:8" ht="12" customHeight="1" thickBot="1" x14ac:dyDescent="0.3">
      <c r="A49" s="158"/>
      <c r="B49" s="159"/>
      <c r="C49" s="159"/>
      <c r="D49" s="159"/>
      <c r="E49" s="159"/>
      <c r="F49" s="159"/>
      <c r="G49" s="159"/>
      <c r="H49" s="160"/>
    </row>
  </sheetData>
  <sheetProtection algorithmName="SHA-512" hashValue="A53myHsrcU0KGpkP98SuA7ELt4X+rB20ZuWs7UGdBQ1ExoMiYkza8zCu1PUmnYz4iJXiejg9H5q0QR+aymdK/A==" saltValue="7ltK1cpS/QUn32GPQ/BtDg==" spinCount="100000" sheet="1" selectLockedCells="1"/>
  <mergeCells count="29">
    <mergeCell ref="B44:C44"/>
    <mergeCell ref="F43:G44"/>
    <mergeCell ref="B36:G36"/>
    <mergeCell ref="B37:G37"/>
    <mergeCell ref="B8:G8"/>
    <mergeCell ref="C21:E21"/>
    <mergeCell ref="C33:E33"/>
    <mergeCell ref="C34:E34"/>
    <mergeCell ref="B22:B23"/>
    <mergeCell ref="B24:B27"/>
    <mergeCell ref="B28:B29"/>
    <mergeCell ref="C30:E30"/>
    <mergeCell ref="C31:E31"/>
    <mergeCell ref="D47:E47"/>
    <mergeCell ref="D48:E48"/>
    <mergeCell ref="K10:N11"/>
    <mergeCell ref="C12:D12"/>
    <mergeCell ref="K12:N13"/>
    <mergeCell ref="C14:D14"/>
    <mergeCell ref="C22:E22"/>
    <mergeCell ref="C23:E23"/>
    <mergeCell ref="C24:E24"/>
    <mergeCell ref="C25:E25"/>
    <mergeCell ref="C26:E26"/>
    <mergeCell ref="C27:E27"/>
    <mergeCell ref="C28:E28"/>
    <mergeCell ref="C29:E29"/>
    <mergeCell ref="C32:E32"/>
    <mergeCell ref="B43:C43"/>
  </mergeCells>
  <phoneticPr fontId="0" type="noConversion"/>
  <printOptions horizontalCentered="1"/>
  <pageMargins left="0" right="0" top="0.59055118110236227" bottom="0.59055118110236227" header="0" footer="0.19685039370078741"/>
  <pageSetup scale="75" orientation="portrait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'Lista Proyectos'!$A$2:$A$29</xm:f>
          </x14:formula1>
          <xm:sqref>G10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1"/>
  <sheetViews>
    <sheetView zoomScale="85" zoomScaleNormal="85" workbookViewId="0">
      <selection activeCell="C14" sqref="C14"/>
    </sheetView>
  </sheetViews>
  <sheetFormatPr baseColWidth="10" defaultColWidth="0" defaultRowHeight="13" x14ac:dyDescent="0.25"/>
  <cols>
    <col min="1" max="1" width="2.36328125" style="2" customWidth="1"/>
    <col min="2" max="2" width="2.54296875" style="2" customWidth="1"/>
    <col min="3" max="3" width="6.36328125" style="50" customWidth="1"/>
    <col min="4" max="4" width="17.36328125" style="2" customWidth="1"/>
    <col min="5" max="5" width="30" style="2" customWidth="1"/>
    <col min="6" max="6" width="15.08984375" style="2" customWidth="1"/>
    <col min="7" max="7" width="22.54296875" style="2" customWidth="1"/>
    <col min="8" max="8" width="41.90625" style="2" customWidth="1"/>
    <col min="9" max="9" width="16.453125" style="2" customWidth="1"/>
    <col min="10" max="10" width="12.453125" style="2" customWidth="1"/>
    <col min="11" max="11" width="12" style="2" customWidth="1"/>
    <col min="12" max="12" width="15.54296875" style="2" customWidth="1"/>
    <col min="13" max="13" width="11.08984375" style="2" customWidth="1"/>
    <col min="14" max="14" width="3" style="2" customWidth="1"/>
    <col min="15" max="15" width="3.6328125" style="2" customWidth="1"/>
    <col min="16" max="16" width="15.6328125" style="3" customWidth="1"/>
    <col min="17" max="18" width="11.453125" style="2" customWidth="1"/>
    <col min="19" max="16384" width="11.453125" style="2" hidden="1"/>
  </cols>
  <sheetData>
    <row r="1" spans="2:16" ht="13.5" thickBot="1" x14ac:dyDescent="0.3"/>
    <row r="2" spans="2:16" ht="20.25" customHeight="1" x14ac:dyDescent="0.25">
      <c r="B2" s="4"/>
      <c r="C2" s="51"/>
      <c r="D2" s="5"/>
      <c r="E2" s="5"/>
      <c r="F2" s="6"/>
      <c r="G2" s="5"/>
      <c r="H2" s="5"/>
      <c r="I2" s="7"/>
      <c r="J2" s="7"/>
      <c r="K2" s="54" t="s">
        <v>31</v>
      </c>
      <c r="L2" s="55">
        <f ca="1">+'Resumen Declaración Aportes'!G3</f>
        <v>43929</v>
      </c>
      <c r="M2" s="5"/>
      <c r="N2" s="8"/>
      <c r="O2" s="9"/>
      <c r="P2" s="10"/>
    </row>
    <row r="3" spans="2:16" ht="20.25" customHeight="1" x14ac:dyDescent="0.25">
      <c r="B3" s="9"/>
      <c r="C3" s="49"/>
      <c r="D3" s="11"/>
      <c r="E3" s="11"/>
      <c r="F3" s="56" t="s">
        <v>85</v>
      </c>
      <c r="G3" s="61" t="str">
        <f>+'Resumen Declaración Aportes'!C10</f>
        <v>FONDEQUIP</v>
      </c>
      <c r="H3" s="15"/>
      <c r="I3" s="59" t="s">
        <v>86</v>
      </c>
      <c r="J3" s="57">
        <f>+'Resumen Declaración Aportes'!C17</f>
        <v>0</v>
      </c>
      <c r="M3" s="11"/>
      <c r="N3" s="13"/>
      <c r="O3" s="14"/>
      <c r="P3" s="11"/>
    </row>
    <row r="4" spans="2:16" ht="20.25" customHeight="1" x14ac:dyDescent="0.25">
      <c r="B4" s="9"/>
      <c r="C4" s="42"/>
      <c r="D4" s="10"/>
      <c r="E4" s="10"/>
      <c r="F4" s="53" t="s">
        <v>87</v>
      </c>
      <c r="G4" s="61">
        <f>+'Resumen Declaración Aportes'!G10</f>
        <v>0</v>
      </c>
      <c r="H4" s="15"/>
      <c r="I4" s="198" t="s">
        <v>88</v>
      </c>
      <c r="J4" s="199" t="s">
        <v>89</v>
      </c>
      <c r="K4" s="199"/>
      <c r="L4" s="58" t="str">
        <f>IF('Resumen Declaración Aportes'!E17&gt;0,+'Resumen Declaración Aportes'!E17," ")</f>
        <v xml:space="preserve"> </v>
      </c>
      <c r="M4" s="10"/>
      <c r="N4" s="17"/>
      <c r="O4" s="9"/>
      <c r="P4" s="15"/>
    </row>
    <row r="5" spans="2:16" ht="20.25" customHeight="1" x14ac:dyDescent="0.25">
      <c r="B5" s="9"/>
      <c r="C5" s="42"/>
      <c r="D5" s="10"/>
      <c r="E5" s="10"/>
      <c r="F5" s="53" t="s">
        <v>30</v>
      </c>
      <c r="G5" s="200" t="str">
        <f>+'Resumen Declaración Aportes'!C12</f>
        <v xml:space="preserve"> </v>
      </c>
      <c r="H5" s="200"/>
      <c r="I5" s="198"/>
      <c r="J5" s="199" t="s">
        <v>90</v>
      </c>
      <c r="K5" s="199"/>
      <c r="L5" s="58" t="str">
        <f>IF('Resumen Declaración Aportes'!G17&gt;0,+'Resumen Declaración Aportes'!G17," ")</f>
        <v xml:space="preserve"> </v>
      </c>
      <c r="M5" s="10"/>
      <c r="N5" s="17"/>
      <c r="O5" s="9"/>
      <c r="P5" s="15"/>
    </row>
    <row r="6" spans="2:16" ht="20.25" customHeight="1" x14ac:dyDescent="0.25">
      <c r="B6" s="9"/>
      <c r="C6" s="45"/>
      <c r="D6" s="18"/>
      <c r="E6" s="18"/>
      <c r="F6" s="53" t="s">
        <v>91</v>
      </c>
      <c r="G6" s="200" t="str">
        <f>+'Resumen Declaración Aportes'!C14</f>
        <v xml:space="preserve"> </v>
      </c>
      <c r="H6" s="200"/>
      <c r="I6" s="53" t="s">
        <v>92</v>
      </c>
      <c r="J6" s="200" t="str">
        <f>+'Resumen Declaración Aportes'!G14</f>
        <v>VIII CONCURSO 2019</v>
      </c>
      <c r="K6" s="200"/>
      <c r="L6" s="200"/>
      <c r="M6" s="10"/>
      <c r="N6" s="17"/>
      <c r="O6" s="9"/>
      <c r="P6" s="19"/>
    </row>
    <row r="7" spans="2:16" ht="18" customHeight="1" thickBot="1" x14ac:dyDescent="0.3">
      <c r="B7" s="9"/>
      <c r="C7" s="42"/>
      <c r="I7" s="12"/>
      <c r="J7" s="12"/>
      <c r="K7" s="12"/>
      <c r="L7" s="12"/>
      <c r="N7" s="21"/>
      <c r="O7" s="22"/>
      <c r="P7" s="23"/>
    </row>
    <row r="8" spans="2:16" ht="18" customHeight="1" x14ac:dyDescent="0.25">
      <c r="B8" s="9"/>
      <c r="C8" s="45"/>
      <c r="D8" s="84" t="s">
        <v>44</v>
      </c>
      <c r="E8" s="85"/>
      <c r="F8" s="86"/>
      <c r="G8" s="87"/>
      <c r="H8" s="88"/>
      <c r="I8" s="41"/>
      <c r="J8" s="46"/>
      <c r="K8" s="47"/>
      <c r="L8" s="15"/>
      <c r="N8" s="21"/>
      <c r="P8" s="2"/>
    </row>
    <row r="9" spans="2:16" ht="18" customHeight="1" x14ac:dyDescent="0.25">
      <c r="B9" s="9"/>
      <c r="C9" s="45"/>
      <c r="D9" s="89" t="s">
        <v>50</v>
      </c>
      <c r="E9" s="90"/>
      <c r="F9" s="91"/>
      <c r="G9" s="92"/>
      <c r="H9" s="93"/>
      <c r="I9" s="41"/>
      <c r="J9" s="46"/>
      <c r="K9" s="47"/>
      <c r="L9" s="15"/>
      <c r="N9" s="21"/>
      <c r="P9" s="2"/>
    </row>
    <row r="10" spans="2:16" ht="18" customHeight="1" x14ac:dyDescent="0.25">
      <c r="B10" s="9"/>
      <c r="C10" s="45"/>
      <c r="D10" s="89" t="s">
        <v>51</v>
      </c>
      <c r="E10" s="94"/>
      <c r="F10" s="91"/>
      <c r="G10" s="92"/>
      <c r="H10" s="93"/>
      <c r="I10" s="41"/>
      <c r="J10" s="46"/>
      <c r="K10" s="47"/>
      <c r="L10" s="15"/>
      <c r="N10" s="21"/>
      <c r="P10" s="2"/>
    </row>
    <row r="11" spans="2:16" ht="18" customHeight="1" thickBot="1" x14ac:dyDescent="0.3">
      <c r="B11" s="9"/>
      <c r="C11" s="42"/>
      <c r="D11" s="95" t="s">
        <v>52</v>
      </c>
      <c r="E11" s="96"/>
      <c r="F11" s="96"/>
      <c r="G11" s="96"/>
      <c r="H11" s="97"/>
      <c r="I11" s="12"/>
      <c r="J11" s="12"/>
      <c r="K11" s="12"/>
      <c r="L11" s="12"/>
      <c r="N11" s="21"/>
      <c r="P11" s="2"/>
    </row>
    <row r="12" spans="2:16" ht="18" customHeight="1" thickBot="1" x14ac:dyDescent="0.3">
      <c r="B12" s="9"/>
      <c r="C12" s="42"/>
      <c r="I12" s="12"/>
      <c r="J12" s="12"/>
      <c r="K12" s="12"/>
      <c r="L12" s="12"/>
      <c r="N12" s="21"/>
      <c r="O12" s="22"/>
      <c r="P12" s="23"/>
    </row>
    <row r="13" spans="2:16" s="26" customFormat="1" ht="53.25" customHeight="1" thickBot="1" x14ac:dyDescent="0.3">
      <c r="B13" s="24"/>
      <c r="C13" s="48" t="s">
        <v>8</v>
      </c>
      <c r="D13" s="33" t="s">
        <v>10</v>
      </c>
      <c r="E13" s="33" t="s">
        <v>9</v>
      </c>
      <c r="F13" s="33" t="s">
        <v>0</v>
      </c>
      <c r="G13" s="33" t="s">
        <v>1</v>
      </c>
      <c r="H13" s="33" t="s">
        <v>4</v>
      </c>
      <c r="I13" s="33" t="s">
        <v>5</v>
      </c>
      <c r="J13" s="33" t="s">
        <v>3</v>
      </c>
      <c r="K13" s="33" t="s">
        <v>2</v>
      </c>
      <c r="L13" s="40" t="s">
        <v>47</v>
      </c>
      <c r="M13" s="39" t="s">
        <v>36</v>
      </c>
      <c r="N13" s="25"/>
      <c r="O13" s="24"/>
    </row>
    <row r="14" spans="2:16" ht="29.25" customHeight="1" x14ac:dyDescent="0.25">
      <c r="B14" s="9"/>
      <c r="C14" s="67">
        <v>1</v>
      </c>
      <c r="D14" s="34" t="str">
        <f>IF(E14&gt;0,VLOOKUP(E14,Listas!$B$3:$C$10,2,0)," ")</f>
        <v xml:space="preserve"> </v>
      </c>
      <c r="E14" s="65"/>
      <c r="F14" s="69"/>
      <c r="G14" s="70"/>
      <c r="H14" s="70"/>
      <c r="I14" s="70"/>
      <c r="J14" s="69"/>
      <c r="K14" s="71"/>
      <c r="L14" s="72"/>
      <c r="M14" s="73"/>
      <c r="N14" s="17"/>
      <c r="O14" s="9"/>
      <c r="P14" s="2"/>
    </row>
    <row r="15" spans="2:16" ht="29.25" customHeight="1" x14ac:dyDescent="0.25">
      <c r="B15" s="9"/>
      <c r="C15" s="67">
        <v>2</v>
      </c>
      <c r="D15" s="35" t="str">
        <f>IF(E15&gt;0,VLOOKUP(E15,Listas!$B$3:$C$10,2,0)," ")</f>
        <v xml:space="preserve"> </v>
      </c>
      <c r="E15" s="65"/>
      <c r="F15" s="74"/>
      <c r="G15" s="75"/>
      <c r="H15" s="75"/>
      <c r="I15" s="75"/>
      <c r="J15" s="74"/>
      <c r="K15" s="76"/>
      <c r="L15" s="77"/>
      <c r="M15" s="78"/>
      <c r="N15" s="17"/>
      <c r="O15" s="9"/>
      <c r="P15" s="2"/>
    </row>
    <row r="16" spans="2:16" ht="29.25" customHeight="1" x14ac:dyDescent="0.25">
      <c r="B16" s="9"/>
      <c r="C16" s="67">
        <v>3</v>
      </c>
      <c r="D16" s="35" t="str">
        <f>IF(E16&gt;0,VLOOKUP(E16,Listas!$B$3:$C$10,2,0)," ")</f>
        <v xml:space="preserve"> </v>
      </c>
      <c r="E16" s="65"/>
      <c r="F16" s="74"/>
      <c r="G16" s="79"/>
      <c r="H16" s="75"/>
      <c r="I16" s="75"/>
      <c r="J16" s="74"/>
      <c r="K16" s="76"/>
      <c r="L16" s="77"/>
      <c r="M16" s="78"/>
      <c r="N16" s="17"/>
      <c r="O16" s="9"/>
      <c r="P16" s="2"/>
    </row>
    <row r="17" spans="2:17" ht="29.25" customHeight="1" x14ac:dyDescent="0.25">
      <c r="B17" s="9"/>
      <c r="C17" s="67">
        <v>4</v>
      </c>
      <c r="D17" s="35" t="str">
        <f>IF(E17&gt;0,VLOOKUP(E17,Listas!$B$3:$C$10,2,0)," ")</f>
        <v xml:space="preserve"> </v>
      </c>
      <c r="E17" s="65"/>
      <c r="F17" s="74"/>
      <c r="G17" s="75"/>
      <c r="H17" s="75"/>
      <c r="I17" s="75"/>
      <c r="J17" s="74"/>
      <c r="K17" s="76"/>
      <c r="L17" s="77"/>
      <c r="M17" s="78"/>
      <c r="N17" s="17"/>
      <c r="O17" s="9"/>
      <c r="P17" s="2"/>
    </row>
    <row r="18" spans="2:17" ht="29.25" customHeight="1" x14ac:dyDescent="0.25">
      <c r="B18" s="9"/>
      <c r="C18" s="67">
        <v>5</v>
      </c>
      <c r="D18" s="35" t="str">
        <f>IF(E18&gt;0,VLOOKUP(E18,Listas!$B$3:$C$10,2,0)," ")</f>
        <v xml:space="preserve"> </v>
      </c>
      <c r="E18" s="65"/>
      <c r="F18" s="74"/>
      <c r="G18" s="75"/>
      <c r="H18" s="75"/>
      <c r="I18" s="75"/>
      <c r="J18" s="74"/>
      <c r="K18" s="76"/>
      <c r="L18" s="77"/>
      <c r="M18" s="78"/>
      <c r="N18" s="17"/>
      <c r="O18" s="9"/>
      <c r="P18" s="2"/>
    </row>
    <row r="19" spans="2:17" ht="29.25" customHeight="1" x14ac:dyDescent="0.25">
      <c r="B19" s="9"/>
      <c r="C19" s="67">
        <v>6</v>
      </c>
      <c r="D19" s="35" t="str">
        <f>IF(E19&gt;0,VLOOKUP(E19,Listas!$B$3:$C$10,2,0)," ")</f>
        <v xml:space="preserve"> </v>
      </c>
      <c r="E19" s="65"/>
      <c r="F19" s="74"/>
      <c r="G19" s="75"/>
      <c r="H19" s="75"/>
      <c r="I19" s="75"/>
      <c r="J19" s="74"/>
      <c r="K19" s="76"/>
      <c r="L19" s="77"/>
      <c r="M19" s="78"/>
      <c r="N19" s="17"/>
      <c r="O19" s="9"/>
      <c r="P19" s="2"/>
    </row>
    <row r="20" spans="2:17" ht="29.25" customHeight="1" x14ac:dyDescent="0.25">
      <c r="B20" s="9"/>
      <c r="C20" s="67">
        <v>7</v>
      </c>
      <c r="D20" s="35" t="str">
        <f>IF(E20&gt;0,VLOOKUP(E20,Listas!$B$3:$C$10,2,0)," ")</f>
        <v xml:space="preserve"> </v>
      </c>
      <c r="E20" s="65"/>
      <c r="F20" s="74"/>
      <c r="G20" s="75"/>
      <c r="H20" s="75"/>
      <c r="I20" s="75"/>
      <c r="J20" s="74"/>
      <c r="K20" s="76"/>
      <c r="L20" s="77"/>
      <c r="M20" s="78"/>
      <c r="N20" s="17"/>
      <c r="O20" s="9"/>
      <c r="P20" s="2"/>
    </row>
    <row r="21" spans="2:17" ht="29.25" customHeight="1" x14ac:dyDescent="0.25">
      <c r="B21" s="9"/>
      <c r="C21" s="67">
        <v>8</v>
      </c>
      <c r="D21" s="35" t="str">
        <f>IF(E21&gt;0,VLOOKUP(E21,Listas!$B$3:$C$10,2,0)," ")</f>
        <v xml:space="preserve"> </v>
      </c>
      <c r="E21" s="65"/>
      <c r="F21" s="74"/>
      <c r="G21" s="75"/>
      <c r="H21" s="75"/>
      <c r="I21" s="75"/>
      <c r="J21" s="74"/>
      <c r="K21" s="76"/>
      <c r="L21" s="77"/>
      <c r="M21" s="78"/>
      <c r="N21" s="17"/>
      <c r="O21" s="9"/>
      <c r="P21" s="2"/>
    </row>
    <row r="22" spans="2:17" ht="29.25" customHeight="1" x14ac:dyDescent="0.25">
      <c r="B22" s="9"/>
      <c r="C22" s="67">
        <v>9</v>
      </c>
      <c r="D22" s="35" t="str">
        <f>IF(E22&gt;0,VLOOKUP(E22,Listas!$B$3:$C$10,2,0)," ")</f>
        <v xml:space="preserve"> </v>
      </c>
      <c r="E22" s="65"/>
      <c r="F22" s="74"/>
      <c r="G22" s="75"/>
      <c r="H22" s="75"/>
      <c r="I22" s="75"/>
      <c r="J22" s="74"/>
      <c r="K22" s="76"/>
      <c r="L22" s="77"/>
      <c r="M22" s="78"/>
      <c r="N22" s="17"/>
      <c r="O22" s="9"/>
      <c r="P22" s="2"/>
    </row>
    <row r="23" spans="2:17" ht="29.25" customHeight="1" thickBot="1" x14ac:dyDescent="0.3">
      <c r="B23" s="9"/>
      <c r="C23" s="68">
        <v>10</v>
      </c>
      <c r="D23" s="36" t="str">
        <f>IF(E23&gt;0,VLOOKUP(E23,Listas!$B$3:$C$10,2,0)," ")</f>
        <v xml:space="preserve"> </v>
      </c>
      <c r="E23" s="66"/>
      <c r="F23" s="80"/>
      <c r="G23" s="66"/>
      <c r="H23" s="66"/>
      <c r="I23" s="66"/>
      <c r="J23" s="80"/>
      <c r="K23" s="81"/>
      <c r="L23" s="82"/>
      <c r="M23" s="83"/>
      <c r="N23" s="17"/>
      <c r="O23" s="9"/>
      <c r="P23" s="2"/>
    </row>
    <row r="24" spans="2:17" ht="36" customHeight="1" thickBot="1" x14ac:dyDescent="0.3">
      <c r="B24" s="9"/>
      <c r="C24" s="42"/>
      <c r="D24" s="193"/>
      <c r="E24" s="193"/>
      <c r="F24" s="10"/>
      <c r="G24" s="10"/>
      <c r="H24" s="10"/>
      <c r="I24" s="10"/>
      <c r="J24" s="10"/>
      <c r="K24" s="43" t="s">
        <v>11</v>
      </c>
      <c r="L24" s="44">
        <f>SUM(L14:L23)</f>
        <v>0</v>
      </c>
      <c r="N24" s="17"/>
      <c r="O24" s="9"/>
      <c r="P24" s="10"/>
    </row>
    <row r="25" spans="2:17" ht="24.9" customHeight="1" x14ac:dyDescent="0.25">
      <c r="B25" s="9"/>
      <c r="C25" s="42"/>
      <c r="D25" s="16"/>
      <c r="E25" s="16"/>
      <c r="F25" s="10"/>
      <c r="G25" s="10"/>
      <c r="H25" s="10"/>
      <c r="I25" s="10"/>
      <c r="J25" s="10"/>
      <c r="K25" s="10"/>
      <c r="L25" s="10"/>
      <c r="M25" s="10"/>
      <c r="N25" s="17"/>
      <c r="O25" s="27"/>
      <c r="P25" s="28"/>
    </row>
    <row r="26" spans="2:17" ht="24.9" customHeight="1" x14ac:dyDescent="0.25">
      <c r="B26" s="9"/>
      <c r="C26" s="42"/>
      <c r="D26" s="37"/>
      <c r="E26" s="37"/>
      <c r="F26" s="10"/>
      <c r="G26" s="10"/>
      <c r="H26" s="10"/>
      <c r="I26" s="10"/>
      <c r="J26" s="10"/>
      <c r="K26" s="10"/>
      <c r="L26" s="10"/>
      <c r="M26" s="10"/>
      <c r="N26" s="17"/>
      <c r="O26" s="27"/>
      <c r="P26" s="28"/>
    </row>
    <row r="27" spans="2:17" ht="24.9" customHeight="1" x14ac:dyDescent="0.25">
      <c r="B27" s="9"/>
      <c r="C27" s="42"/>
      <c r="F27" s="15"/>
      <c r="G27" s="10"/>
      <c r="H27" s="10"/>
      <c r="I27" s="10"/>
      <c r="J27" s="10"/>
      <c r="K27" s="10"/>
      <c r="L27" s="10"/>
      <c r="M27" s="10"/>
      <c r="N27" s="17"/>
      <c r="O27" s="27"/>
      <c r="P27" s="28"/>
    </row>
    <row r="28" spans="2:17" ht="15.75" customHeight="1" x14ac:dyDescent="0.25">
      <c r="B28" s="9"/>
      <c r="C28" s="42"/>
      <c r="D28" s="194" t="str">
        <f>+'Resumen Declaración Aportes'!B43</f>
        <v xml:space="preserve"> </v>
      </c>
      <c r="E28" s="194"/>
      <c r="F28" s="10"/>
      <c r="H28" s="196" t="str">
        <f>+'Resumen Declaración Aportes'!F43</f>
        <v>Nombre y Firma
Representante Institucional</v>
      </c>
      <c r="I28" s="10"/>
      <c r="J28" s="10"/>
      <c r="K28" s="195" t="str">
        <f>+'Resumen Declaración Aportes'!D47</f>
        <v xml:space="preserve"> </v>
      </c>
      <c r="L28" s="195"/>
      <c r="M28" s="19"/>
      <c r="N28" s="17"/>
      <c r="O28" s="9"/>
      <c r="P28" s="29"/>
    </row>
    <row r="29" spans="2:17" ht="15.75" customHeight="1" x14ac:dyDescent="0.25">
      <c r="B29" s="9"/>
      <c r="C29" s="42"/>
      <c r="D29" s="191" t="str">
        <f>+'Resumen Declaración Aportes'!B44</f>
        <v>Coordinador(a) Responsable</v>
      </c>
      <c r="E29" s="191"/>
      <c r="F29" s="10"/>
      <c r="G29" s="19"/>
      <c r="H29" s="197"/>
      <c r="I29" s="60"/>
      <c r="J29" s="60"/>
      <c r="K29" s="192" t="s">
        <v>33</v>
      </c>
      <c r="L29" s="192"/>
      <c r="M29" s="19"/>
      <c r="N29" s="17"/>
      <c r="O29" s="9"/>
      <c r="P29" s="29"/>
    </row>
    <row r="30" spans="2:17" ht="13.5" thickBot="1" x14ac:dyDescent="0.3">
      <c r="B30" s="30"/>
      <c r="C30" s="52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31"/>
      <c r="O30" s="9"/>
      <c r="P30" s="32"/>
      <c r="Q30" s="10"/>
    </row>
    <row r="31" spans="2:17" ht="10.5" customHeight="1" x14ac:dyDescent="0.25"/>
  </sheetData>
  <sheetProtection algorithmName="SHA-512" hashValue="4jdwDPZuAWt8EIr6ykHOwmBfWoNWgWHl2eLyxISVI+h5kc3xcB++s42craZTpPeguiY3jtTH3U7n9WhOB1N/YA==" saltValue="pbjwrXrvMmXWN2W/zgHNZw==" spinCount="100000" sheet="1" objects="1" scenarios="1" insertRows="0" deleteRows="0" selectLockedCells="1"/>
  <mergeCells count="12">
    <mergeCell ref="I4:I5"/>
    <mergeCell ref="J4:K4"/>
    <mergeCell ref="G5:H5"/>
    <mergeCell ref="J5:K5"/>
    <mergeCell ref="G6:H6"/>
    <mergeCell ref="J6:L6"/>
    <mergeCell ref="D29:E29"/>
    <mergeCell ref="K29:L29"/>
    <mergeCell ref="D24:E24"/>
    <mergeCell ref="D28:E28"/>
    <mergeCell ref="K28:L28"/>
    <mergeCell ref="H28:H29"/>
  </mergeCells>
  <dataValidations count="4">
    <dataValidation type="list" allowBlank="1" showInputMessage="1" showErrorMessage="1" error="Sólo se permite el ingreso de las categorias de personal definidas por FONDAP" sqref="I30:I15231 I24:I26" xr:uid="{00000000-0002-0000-0300-000000000000}">
      <formula1>Personal</formula1>
    </dataValidation>
    <dataValidation type="list" allowBlank="1" showInputMessage="1" showErrorMessage="1" error="Debe ingresar sólo categorias de personal admitidas por FONDAP" sqref="I15232:I19771" xr:uid="{00000000-0002-0000-0300-000001000000}">
      <formula1>"Personal"</formula1>
    </dataValidation>
    <dataValidation type="custom" allowBlank="1" showInputMessage="1" showErrorMessage="1" errorTitle="No llenar!" error="No ingresar datos en esta celda, se autocompleta al seleccionar el Sub-ítem.-" sqref="D14:D23" xr:uid="{00000000-0002-0000-0300-000002000000}">
      <formula1>D14</formula1>
    </dataValidation>
    <dataValidation type="custom" allowBlank="1" showInputMessage="1" showErrorMessage="1" sqref="K28:L28 H28 D28:E28" xr:uid="{00000000-0002-0000-0300-000003000000}">
      <formula1>D28</formula1>
    </dataValidation>
  </dataValidations>
  <printOptions horizontalCentered="1"/>
  <pageMargins left="0" right="0" top="0.59055118110236227" bottom="0.78740157480314965" header="0" footer="0.39370078740157483"/>
  <pageSetup scale="65" orientation="landscape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4000000}">
          <x14:formula1>
            <xm:f>Listas!$B$3:$B$10</xm:f>
          </x14:formula1>
          <xm:sqref>E14:E23</xm:sqref>
        </x14:dataValidation>
        <x14:dataValidation type="list" allowBlank="1" showInputMessage="1" showErrorMessage="1" xr:uid="{00000000-0002-0000-0300-000005000000}">
          <x14:formula1>
            <xm:f>Listas!$B$14:$B$15</xm:f>
          </x14:formula1>
          <xm:sqref>M14:M23</xm:sqref>
        </x14:dataValidation>
        <x14:dataValidation type="list" errorStyle="information" allowBlank="1" showInputMessage="1" showErrorMessage="1" xr:uid="{00000000-0002-0000-0300-000006000000}">
          <x14:formula1>
            <xm:f>Listas!$A$14:$A$20</xm:f>
          </x14:formula1>
          <xm:sqref>I14:I23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Listas</vt:lpstr>
      <vt:lpstr>Lista Proyectos</vt:lpstr>
      <vt:lpstr>Resumen Declaración Aportes</vt:lpstr>
      <vt:lpstr>Detalle Aportes</vt:lpstr>
      <vt:lpstr>'Detalle Aportes'!Área_de_impresión</vt:lpstr>
      <vt:lpstr>'Resumen Declaración Aportes'!Área_de_impresión</vt:lpstr>
      <vt:lpstr>'Detalle Aportes'!Títulos_a_imprimir</vt:lpstr>
    </vt:vector>
  </TitlesOfParts>
  <Company>Ministerio de Economia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Pamelita</cp:lastModifiedBy>
  <cp:lastPrinted>2020-01-07T20:01:27Z</cp:lastPrinted>
  <dcterms:created xsi:type="dcterms:W3CDTF">2001-04-26T16:13:16Z</dcterms:created>
  <dcterms:modified xsi:type="dcterms:W3CDTF">2020-04-08T21:40:37Z</dcterms:modified>
</cp:coreProperties>
</file>