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N:\1. CONCURSOS\8. VIII Fondequip Mediano 2019\FORMULARIOS\"/>
    </mc:Choice>
  </mc:AlternateContent>
  <xr:revisionPtr revIDLastSave="0" documentId="8_{A7DB4C98-46AF-4BA6-BD1A-6661624A5D2B}" xr6:coauthVersionLast="45" xr6:coauthVersionMax="45" xr10:uidLastSave="{00000000-0000-0000-0000-000000000000}"/>
  <bookViews>
    <workbookView xWindow="-110" yWindow="-110" windowWidth="19420" windowHeight="10420" tabRatio="938" xr2:uid="{00000000-000D-0000-FFFF-FFFF00000000}"/>
  </bookViews>
  <sheets>
    <sheet name="Resumen Anexo 1" sheetId="26" r:id="rId1"/>
    <sheet name="Detalle Gastos" sheetId="53" r:id="rId2"/>
    <sheet name="Lista Proyectos" sheetId="54" state="hidden" r:id="rId3"/>
    <sheet name="Hoja2" sheetId="55" state="hidden" r:id="rId4"/>
  </sheets>
  <definedNames>
    <definedName name="_xlnm._FilterDatabase" localSheetId="2" hidden="1">'Lista Proyectos'!$A$1:$I$30</definedName>
    <definedName name="_xlnm._FilterDatabase" localSheetId="0" hidden="1">'Resumen Anexo 1'!#REF!</definedName>
    <definedName name="_xlnm.Print_Area" localSheetId="1">'Detalle Gastos'!$A$1:$N$62</definedName>
    <definedName name="_xlnm.Print_Area" localSheetId="0">'Resumen Anexo 1'!$A$1:$I$53</definedName>
    <definedName name="Personal">#REF!</definedName>
    <definedName name="Viaj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53" l="1"/>
  <c r="E42" i="26" l="1"/>
  <c r="B38" i="26"/>
  <c r="H27" i="26"/>
  <c r="D14" i="26"/>
  <c r="D11" i="26"/>
  <c r="G11" i="26"/>
  <c r="H21" i="26" l="1"/>
  <c r="H22" i="26"/>
  <c r="H23" i="26"/>
  <c r="H24" i="26"/>
  <c r="H25" i="26"/>
  <c r="H26" i="26"/>
  <c r="D10" i="53"/>
  <c r="D11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C11" i="53"/>
  <c r="C12" i="53"/>
  <c r="C13" i="53"/>
  <c r="C14" i="53"/>
  <c r="C15" i="53"/>
  <c r="C16" i="53"/>
  <c r="C17" i="53" s="1"/>
  <c r="C18" i="53" s="1"/>
  <c r="C19" i="53" s="1"/>
  <c r="C20" i="53" s="1"/>
  <c r="C21" i="53" s="1"/>
  <c r="C22" i="53" s="1"/>
  <c r="C23" i="53" s="1"/>
  <c r="C24" i="53" s="1"/>
  <c r="C25" i="53" s="1"/>
  <c r="C26" i="53" s="1"/>
  <c r="C27" i="53" s="1"/>
  <c r="C28" i="53" s="1"/>
  <c r="C29" i="53" s="1"/>
  <c r="C30" i="53" s="1"/>
  <c r="C31" i="53" s="1"/>
  <c r="C32" i="53" s="1"/>
  <c r="C33" i="53" s="1"/>
  <c r="C34" i="53" s="1"/>
  <c r="C35" i="53" s="1"/>
  <c r="C36" i="53" s="1"/>
  <c r="C37" i="53" s="1"/>
  <c r="C38" i="53" s="1"/>
  <c r="C39" i="53" s="1"/>
  <c r="C40" i="53" s="1"/>
  <c r="C41" i="53" s="1"/>
  <c r="C42" i="53" s="1"/>
  <c r="C43" i="53" s="1"/>
  <c r="C44" i="53" s="1"/>
  <c r="C45" i="53" s="1"/>
  <c r="C46" i="53" s="1"/>
  <c r="C47" i="53" s="1"/>
  <c r="C48" i="53" s="1"/>
  <c r="C49" i="53" s="1"/>
  <c r="C50" i="53" s="1"/>
  <c r="C51" i="53" s="1"/>
  <c r="C52" i="53" s="1"/>
  <c r="C53" i="53" s="1"/>
  <c r="C54" i="53" s="1"/>
  <c r="C55" i="53" s="1"/>
  <c r="C56" i="53" s="1"/>
  <c r="C57" i="53" s="1"/>
  <c r="C58" i="53" s="1"/>
  <c r="C59" i="53" s="1"/>
  <c r="L60" i="53"/>
  <c r="H28" i="26" l="1"/>
  <c r="H31" i="26" s="1"/>
  <c r="H32" i="26" s="1"/>
</calcChain>
</file>

<file path=xl/sharedStrings.xml><?xml version="1.0" encoding="utf-8"?>
<sst xmlns="http://schemas.openxmlformats.org/spreadsheetml/2006/main" count="276" uniqueCount="189">
  <si>
    <t>RUT Beneficiario o Proveedor</t>
  </si>
  <si>
    <t>Nombre Beneficiario o Proveedor</t>
  </si>
  <si>
    <t xml:space="preserve">Fecha Documento </t>
  </si>
  <si>
    <t>Nº Documento</t>
  </si>
  <si>
    <t>Detalle del Gasto</t>
  </si>
  <si>
    <t>Rendido CONICYT ($)</t>
  </si>
  <si>
    <t xml:space="preserve">Tipo de Documento </t>
  </si>
  <si>
    <t xml:space="preserve">ITEM DE GASTO </t>
  </si>
  <si>
    <t>SUBITEM DE GASTO</t>
  </si>
  <si>
    <t>N° Correlativo</t>
  </si>
  <si>
    <t>Monto Rendido</t>
  </si>
  <si>
    <t>Subítem de Gasto</t>
  </si>
  <si>
    <t>Ítem de Gasto</t>
  </si>
  <si>
    <t xml:space="preserve">TOTAL </t>
  </si>
  <si>
    <t>(a)</t>
  </si>
  <si>
    <t>(b)</t>
  </si>
  <si>
    <t>(c)</t>
  </si>
  <si>
    <t>(d)</t>
  </si>
  <si>
    <t>TOTAL REINTEGRADO (Respecto a esta transferencia)</t>
  </si>
  <si>
    <t>(e)</t>
  </si>
  <si>
    <t>Periodo de Rendición</t>
  </si>
  <si>
    <t>Desde (dd/mm/aaaa)</t>
  </si>
  <si>
    <t>(d) Se refiere a los montos reintegrados a CONICYT, respecto a la transferencia que se está informando en la presente Rendición de Cuentas.</t>
  </si>
  <si>
    <t>(solo en caso de Universidades)</t>
  </si>
  <si>
    <t>N° Rendición</t>
  </si>
  <si>
    <t>Programa CONICYT:</t>
  </si>
  <si>
    <t>Código de Proyecto:</t>
  </si>
  <si>
    <t>Institución o Persona Natural:</t>
  </si>
  <si>
    <t>Facultad:</t>
  </si>
  <si>
    <t>(*) Solo debe ser firmado en el caso que el receptor de los fondos sea una Institución Pública.</t>
  </si>
  <si>
    <t>(*)  Nombre y Firma Autoridad Institución Pública</t>
  </si>
  <si>
    <t>SALDO POR GASTAR</t>
  </si>
  <si>
    <t>PORCENTAJE POR GASTAR</t>
  </si>
  <si>
    <t>Formulario de Rendición de Fondos</t>
  </si>
  <si>
    <t xml:space="preserve">(Receptor del financiamiento) </t>
  </si>
  <si>
    <t>TOTAL GASTADO Y APROBADO ANTERIORMENTE POR UCR</t>
  </si>
  <si>
    <t>MONTO GASTADO DE LA TRANSFERENCIA</t>
  </si>
  <si>
    <t>(a) Se refiere al monto transferido y a su vez rendido. Si existe más de una cuota por rendir, se deben informar en distintos formularios.</t>
  </si>
  <si>
    <t>(b) Se refiere a los montos gastados que se están informando en la presente rendición de cuentas.</t>
  </si>
  <si>
    <t xml:space="preserve">(c) Se refiere al monto gastado y aprobado anteriormente por la Unidad Control de Rendición del Departamento de Administración y Finanzas de </t>
  </si>
  <si>
    <t xml:space="preserve">(e) Se refiere a la diferencia del monto transferido menos los montos gastados y reintegrados.  </t>
  </si>
  <si>
    <t>Hasta (dd/mm/aaaa)</t>
  </si>
  <si>
    <t xml:space="preserve">FECHA PRESENTACIÓN: </t>
  </si>
  <si>
    <t>(solo en caso de poseer etapa)</t>
  </si>
  <si>
    <t>ANEXO N° 1</t>
  </si>
  <si>
    <t xml:space="preserve">      Además se debe adjuntar el comprobante de ingreso de la transferencia realizada por CONICYT, en la primera rendición de cada cuota.</t>
  </si>
  <si>
    <t xml:space="preserve">     CONICYT. Sólo se debe usar este recuadro si se han presentado anteriormente rendiciones de cuentas con cargo a esta misma transferencia.</t>
  </si>
  <si>
    <t xml:space="preserve">Tipo Concurso y Etapa: </t>
  </si>
  <si>
    <t>** Se refiere al Número consecutivo de las cuotas (giros o transferencias) realizados al proyecto y de la cual se está rindiendo.</t>
  </si>
  <si>
    <t xml:space="preserve">     </t>
  </si>
  <si>
    <t>** Indicar N° de Cuota Transferida:</t>
  </si>
  <si>
    <t xml:space="preserve">PROGRAMA: </t>
  </si>
  <si>
    <t>CÓDIGO DE PROYECTO:</t>
  </si>
  <si>
    <t>ETAPA: (solo Fondecyt)</t>
  </si>
  <si>
    <t>CONCURSO: (solo Fondecyt)</t>
  </si>
  <si>
    <t>MONTO TRANSFERIDO (adjuntar comprobante de ingreso)</t>
  </si>
  <si>
    <t>RUT</t>
  </si>
  <si>
    <t xml:space="preserve">A.1 Equipo principal </t>
  </si>
  <si>
    <t>A.2. Accesorios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</si>
  <si>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</si>
  <si>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</si>
  <si>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</si>
  <si>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</si>
  <si>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A.- EQUIPAMIENTO</t>
  </si>
  <si>
    <t>B.- TRASLADOS E INSTALACION</t>
  </si>
  <si>
    <t>FONDEQUIP</t>
  </si>
  <si>
    <t>EQUIPAMIENTO</t>
  </si>
  <si>
    <t>Equipamiento</t>
  </si>
  <si>
    <t>TRASLADOS E INSTALACION</t>
  </si>
  <si>
    <t>Traslados e Instalacion</t>
  </si>
  <si>
    <t>Factura</t>
  </si>
  <si>
    <t>Invoice</t>
  </si>
  <si>
    <t>Boleta de Compraventa</t>
  </si>
  <si>
    <t>Formulario de Aduana</t>
  </si>
  <si>
    <t>Folio</t>
  </si>
  <si>
    <t>Institución</t>
  </si>
  <si>
    <t>Facultad</t>
  </si>
  <si>
    <t>Postulante</t>
  </si>
  <si>
    <t>Monto CONICYT</t>
  </si>
  <si>
    <t>Aporte Pecuniario</t>
  </si>
  <si>
    <t>Aporte No Pecuniario</t>
  </si>
  <si>
    <t>EQM190016</t>
  </si>
  <si>
    <t>UNIVERSIDAD DE SANTIAGO DE CHILE</t>
  </si>
  <si>
    <t>RICARDO SALAZAR GONZÁLEZ</t>
  </si>
  <si>
    <t>PONTIFICIA UNIVERSIDAD CATÓLICA DE VALPARAÍSO</t>
  </si>
  <si>
    <t>UNIVERSIDAD DE CONCEPCIÓN</t>
  </si>
  <si>
    <t>FACULTAD DE QUIMICA Y BIOLOGIA</t>
  </si>
  <si>
    <t>EQM190064</t>
  </si>
  <si>
    <t>UNIVERSIDAD DE CHILE</t>
  </si>
  <si>
    <t>FACULTAD DE CIENCIAS FISICAS Y MATEMATICAS</t>
  </si>
  <si>
    <t>RODRIGO SEGUEL ALBORNOZ</t>
  </si>
  <si>
    <t>FACULTAD DE CIENCIAS</t>
  </si>
  <si>
    <t>EQM190124</t>
  </si>
  <si>
    <t>UNIVERSIDAD DE TALCA</t>
  </si>
  <si>
    <t>FACULTAD DE CIENCIAS AGRARIAS</t>
  </si>
  <si>
    <t>GUSTAVO LOBOS PRATS</t>
  </si>
  <si>
    <t>FACULTAD DE CIENCIAS BIOLOGICAS</t>
  </si>
  <si>
    <t>UNIVERSIDAD MAYOR</t>
  </si>
  <si>
    <t>EQM190142</t>
  </si>
  <si>
    <t>UNIVERSIDAD AUSTRAL DE CHILE</t>
  </si>
  <si>
    <t>VICERRECTORIA DE INVESTIGACION DESARROLLO Y CREACION ARTISTICA</t>
  </si>
  <si>
    <t>CARLOS ALVAREZ NAVARRO</t>
  </si>
  <si>
    <t>UNIVERSIDAD TÉCNICA FEDERICO SANTA MARÍA</t>
  </si>
  <si>
    <t>EQM190162</t>
  </si>
  <si>
    <t>PONTIFICIA UNIVERSIDAD CATÓLICA DE CHILE</t>
  </si>
  <si>
    <t>ESCUELA DE INGENIERIA</t>
  </si>
  <si>
    <t>SERGIO VERA ARAYA</t>
  </si>
  <si>
    <t>FACULTAD DE INGENIERIA</t>
  </si>
  <si>
    <t>Coord. FONDEQUIP</t>
  </si>
  <si>
    <t>DEPARTAMENTO DE QUIMICA DE LOS MATERIALES</t>
  </si>
  <si>
    <t>EQM190002</t>
  </si>
  <si>
    <t>EQM190008</t>
  </si>
  <si>
    <t>EQM190013</t>
  </si>
  <si>
    <t>EQM190023</t>
  </si>
  <si>
    <t>EQM190024</t>
  </si>
  <si>
    <t>EQM190025</t>
  </si>
  <si>
    <t>EQM190027</t>
  </si>
  <si>
    <t>EQM190029</t>
  </si>
  <si>
    <t>EQM190032</t>
  </si>
  <si>
    <t>UNIVERSIDAD DE VALPARAÍSO</t>
  </si>
  <si>
    <t>EQM190036</t>
  </si>
  <si>
    <t>EQM190045</t>
  </si>
  <si>
    <t>EQM190057</t>
  </si>
  <si>
    <t>EQM190066</t>
  </si>
  <si>
    <t>EQM190070</t>
  </si>
  <si>
    <t>EQM190087</t>
  </si>
  <si>
    <t>EQM190088</t>
  </si>
  <si>
    <t>UNIVERSIDAD ARTURO PRAT</t>
  </si>
  <si>
    <t>EQM190104</t>
  </si>
  <si>
    <t>EQM190120</t>
  </si>
  <si>
    <t>EQM190130</t>
  </si>
  <si>
    <t>EQM190136</t>
  </si>
  <si>
    <t>EQM190153</t>
  </si>
  <si>
    <t>EQM190177</t>
  </si>
  <si>
    <t>EQM190179</t>
  </si>
  <si>
    <t>ESCUELA DE MEDICINA</t>
  </si>
  <si>
    <t>CENTRO DE BIOLOGIA INTEGRATIVA</t>
  </si>
  <si>
    <t>FACULTAD DE RECURSOS NATURALES RENOVABLES</t>
  </si>
  <si>
    <t>FACULTAD DE FISICA</t>
  </si>
  <si>
    <t>FACULTAD DE PSICOLOGIA</t>
  </si>
  <si>
    <t>MANUEL MELENDREZ CASTRO</t>
  </si>
  <si>
    <t>MARIA JOSE ESCOBAR SILVA</t>
  </si>
  <si>
    <t>MAURICIO RODRÍGUEZ GUZMÁN</t>
  </si>
  <si>
    <t>MIGUEL REYES PARADA</t>
  </si>
  <si>
    <t>LAUTARO TABORGA MORALES</t>
  </si>
  <si>
    <t>RODRIGO ESPINOZA GONZÁLEZ</t>
  </si>
  <si>
    <t>RODRIGO HERNÁNDEZ PELLICER</t>
  </si>
  <si>
    <t>ADRIAN PALACIOS VARGAS</t>
  </si>
  <si>
    <t>CLAUDIA QUEZADA MONRÁS</t>
  </si>
  <si>
    <t>MANUEL LEIVA GUZMAN</t>
  </si>
  <si>
    <t xml:space="preserve">ANDREAS ROSENKRANZ </t>
  </si>
  <si>
    <t>CATHERINE TESSINI ORTIZ</t>
  </si>
  <si>
    <t>DANIEL GARRIDO CORTES</t>
  </si>
  <si>
    <t>LEONARDO VALDIVIA ALVAREZ</t>
  </si>
  <si>
    <t>JOSE DELATORRE HERRERA</t>
  </si>
  <si>
    <t>FRANCISCO RODRÍGUEZ MERCADO</t>
  </si>
  <si>
    <t>HANNETZ ROSCHZTTARDTZ CHOUCROUN</t>
  </si>
  <si>
    <t>CARMEN IMARAI BAHAMONDE</t>
  </si>
  <si>
    <t xml:space="preserve">LOIK GENCE </t>
  </si>
  <si>
    <t>RAMON CASTILLO GUEVARA</t>
  </si>
  <si>
    <t xml:space="preserve">ISADORA BERLANGA </t>
  </si>
  <si>
    <t>RODRIGO SEGURA DEL RÍO</t>
  </si>
  <si>
    <t>DEPARTAMENTO DE ELECTRONICA</t>
  </si>
  <si>
    <t>DEPARTAMENTO DE QUIMICA</t>
  </si>
  <si>
    <t>DEPARTAMENTO DE CIENCIA Y TECNOLOGIA DE ALIMENTOS</t>
  </si>
  <si>
    <t>81.494.400-K</t>
  </si>
  <si>
    <t>81.668.700-4</t>
  </si>
  <si>
    <t>81.380.500-6</t>
  </si>
  <si>
    <t>60.911.000-7</t>
  </si>
  <si>
    <t>81.669.200-8</t>
  </si>
  <si>
    <t>60.910.000-1</t>
  </si>
  <si>
    <t>60.921.000-1</t>
  </si>
  <si>
    <t>81.698.900-0</t>
  </si>
  <si>
    <t>70.777.500-9</t>
  </si>
  <si>
    <t>70.885.500-6</t>
  </si>
  <si>
    <t>Representante Programa CONICYT</t>
  </si>
  <si>
    <t>Responsable Proyecto</t>
  </si>
  <si>
    <t>71.500.500-K</t>
  </si>
  <si>
    <t>PAMELA ESCOBAR</t>
  </si>
  <si>
    <t>ROXANY BARAHONA</t>
  </si>
  <si>
    <t>ÁLVARO GONZÁLEZ</t>
  </si>
  <si>
    <t>VIII CONCURSO FONDEQUIP 2019</t>
  </si>
  <si>
    <t>DEPARTAMENTO INGENIERIA DE MATERIALES</t>
  </si>
  <si>
    <t>EQM190110</t>
  </si>
  <si>
    <t>JUAN CALDERON GIADROSIC</t>
  </si>
  <si>
    <t>RICARDO GIESECKE ASTORGA</t>
  </si>
  <si>
    <t>71.644.300-0</t>
  </si>
  <si>
    <t>UNIVERSIDAD DEL DESARROLLO</t>
  </si>
  <si>
    <t>FACULTAD DE MEDICINA CLÍNICA ALEMANA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</si>
</sst>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7" fillId="2" borderId="0" xfId="0" applyFont="1" applyFill="1" applyAlignment="1">
      <alignment wrapText="1"/>
    </xf>
    <xf numFmtId="3" fontId="7" fillId="2" borderId="0" xfId="0" applyNumberFormat="1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3" fontId="10" fillId="2" borderId="0" xfId="0" applyNumberFormat="1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Continuous" wrapText="1"/>
    </xf>
    <xf numFmtId="0" fontId="7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wrapText="1"/>
    </xf>
    <xf numFmtId="3" fontId="7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4" fontId="13" fillId="2" borderId="9" xfId="0" applyNumberFormat="1" applyFont="1" applyFill="1" applyBorder="1" applyProtection="1">
      <protection locked="0"/>
    </xf>
    <xf numFmtId="3" fontId="15" fillId="2" borderId="9" xfId="0" applyNumberFormat="1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14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</xf>
    <xf numFmtId="3" fontId="15" fillId="2" borderId="0" xfId="0" applyNumberFormat="1" applyFont="1" applyFill="1" applyBorder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horizontal="center" vertical="center" wrapText="1"/>
    </xf>
    <xf numFmtId="3" fontId="15" fillId="2" borderId="0" xfId="0" applyNumberFormat="1" applyFont="1" applyFill="1" applyBorder="1" applyAlignment="1" applyProtection="1">
      <alignment horizontal="left" vertical="center" wrapText="1"/>
    </xf>
    <xf numFmtId="3" fontId="12" fillId="2" borderId="0" xfId="0" applyNumberFormat="1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3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Protection="1"/>
    <xf numFmtId="0" fontId="12" fillId="0" borderId="3" xfId="0" applyFont="1" applyBorder="1" applyAlignment="1" applyProtection="1">
      <alignment vertical="center"/>
    </xf>
    <xf numFmtId="0" fontId="13" fillId="2" borderId="1" xfId="0" applyFont="1" applyFill="1" applyBorder="1" applyProtection="1"/>
    <xf numFmtId="0" fontId="13" fillId="2" borderId="2" xfId="0" applyFont="1" applyFill="1" applyBorder="1" applyProtection="1"/>
    <xf numFmtId="0" fontId="13" fillId="2" borderId="6" xfId="0" applyFont="1" applyFill="1" applyBorder="1" applyProtection="1"/>
    <xf numFmtId="0" fontId="13" fillId="2" borderId="3" xfId="0" applyFont="1" applyFill="1" applyBorder="1" applyProtection="1"/>
    <xf numFmtId="0" fontId="3" fillId="0" borderId="0" xfId="0" applyFont="1" applyBorder="1" applyProtection="1"/>
    <xf numFmtId="0" fontId="13" fillId="2" borderId="0" xfId="0" applyFont="1" applyFill="1" applyBorder="1" applyProtection="1"/>
    <xf numFmtId="0" fontId="13" fillId="2" borderId="7" xfId="0" applyFont="1" applyFill="1" applyBorder="1" applyProtection="1"/>
    <xf numFmtId="0" fontId="16" fillId="2" borderId="0" xfId="0" applyFont="1" applyFill="1" applyBorder="1" applyProtection="1"/>
    <xf numFmtId="3" fontId="17" fillId="2" borderId="0" xfId="0" applyNumberFormat="1" applyFont="1" applyFill="1" applyBorder="1" applyAlignment="1" applyProtection="1">
      <alignment horizontal="center" vertical="center"/>
    </xf>
    <xf numFmtId="3" fontId="17" fillId="2" borderId="0" xfId="0" applyNumberFormat="1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wrapText="1"/>
    </xf>
    <xf numFmtId="0" fontId="13" fillId="2" borderId="7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right" vertical="center"/>
    </xf>
    <xf numFmtId="0" fontId="15" fillId="4" borderId="11" xfId="0" applyFont="1" applyFill="1" applyBorder="1" applyAlignment="1" applyProtection="1">
      <alignment vertical="center"/>
    </xf>
    <xf numFmtId="3" fontId="15" fillId="4" borderId="12" xfId="0" applyNumberFormat="1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right" vertical="center"/>
    </xf>
    <xf numFmtId="0" fontId="12" fillId="5" borderId="10" xfId="0" applyFont="1" applyFill="1" applyBorder="1" applyAlignment="1" applyProtection="1">
      <alignment horizontal="right" vertical="center"/>
    </xf>
    <xf numFmtId="0" fontId="15" fillId="5" borderId="11" xfId="0" applyFont="1" applyFill="1" applyBorder="1" applyAlignment="1" applyProtection="1">
      <alignment vertical="center"/>
    </xf>
    <xf numFmtId="3" fontId="15" fillId="5" borderId="12" xfId="0" applyNumberFormat="1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right" vertical="center"/>
    </xf>
    <xf numFmtId="0" fontId="12" fillId="4" borderId="11" xfId="0" applyFont="1" applyFill="1" applyBorder="1" applyAlignment="1" applyProtection="1">
      <alignment horizontal="right" vertical="center"/>
    </xf>
    <xf numFmtId="3" fontId="15" fillId="4" borderId="12" xfId="0" applyNumberFormat="1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horizontal="right" vertical="center"/>
    </xf>
    <xf numFmtId="3" fontId="15" fillId="5" borderId="12" xfId="0" applyNumberFormat="1" applyFont="1" applyFill="1" applyBorder="1" applyAlignment="1" applyProtection="1">
      <alignment vertical="center"/>
    </xf>
    <xf numFmtId="0" fontId="13" fillId="5" borderId="1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165" fontId="15" fillId="5" borderId="12" xfId="0" applyNumberFormat="1" applyFont="1" applyFill="1" applyBorder="1" applyAlignment="1" applyProtection="1">
      <alignment vertical="center"/>
    </xf>
    <xf numFmtId="3" fontId="13" fillId="2" borderId="0" xfId="0" applyNumberFormat="1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3" fillId="5" borderId="10" xfId="0" applyFont="1" applyFill="1" applyBorder="1" applyAlignment="1" applyProtection="1">
      <alignment horizontal="right" vertical="center"/>
    </xf>
    <xf numFmtId="0" fontId="13" fillId="4" borderId="11" xfId="0" applyFont="1" applyFill="1" applyBorder="1" applyAlignment="1" applyProtection="1">
      <alignment horizontal="right" vertical="center"/>
    </xf>
    <xf numFmtId="0" fontId="13" fillId="5" borderId="11" xfId="0" applyFont="1" applyFill="1" applyBorder="1" applyAlignment="1" applyProtection="1">
      <alignment horizontal="right" vertical="center"/>
    </xf>
    <xf numFmtId="0" fontId="13" fillId="5" borderId="11" xfId="0" applyFont="1" applyFill="1" applyBorder="1" applyAlignment="1" applyProtection="1">
      <alignment vertical="center"/>
    </xf>
    <xf numFmtId="0" fontId="13" fillId="6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4" fillId="2" borderId="0" xfId="0" applyFont="1" applyFill="1" applyBorder="1" applyProtection="1"/>
    <xf numFmtId="0" fontId="3" fillId="0" borderId="0" xfId="0" applyFont="1"/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4" fontId="4" fillId="2" borderId="1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14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14" fontId="4" fillId="2" borderId="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15" fillId="2" borderId="3" xfId="0" applyFont="1" applyFill="1" applyBorder="1" applyAlignment="1" applyProtection="1">
      <alignment vertical="center"/>
    </xf>
    <xf numFmtId="0" fontId="15" fillId="2" borderId="7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164" fontId="15" fillId="4" borderId="9" xfId="1" applyFont="1" applyFill="1" applyBorder="1" applyAlignment="1" applyProtection="1">
      <alignment horizontal="center" vertical="center"/>
      <protection locked="0"/>
    </xf>
    <xf numFmtId="164" fontId="15" fillId="5" borderId="9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 vertical="center"/>
    </xf>
    <xf numFmtId="164" fontId="6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14" fillId="2" borderId="20" xfId="0" applyFont="1" applyFill="1" applyBorder="1" applyAlignment="1" applyProtection="1">
      <alignment horizontal="center" vertical="center" wrapText="1"/>
    </xf>
    <xf numFmtId="49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6" fillId="0" borderId="0" xfId="0" applyFont="1" applyAlignment="1">
      <alignment horizontal="center" vertical="center"/>
    </xf>
    <xf numFmtId="9" fontId="15" fillId="5" borderId="9" xfId="2" applyFont="1" applyFill="1" applyBorder="1" applyAlignment="1" applyProtection="1">
      <alignment horizontal="right" vertical="center"/>
    </xf>
    <xf numFmtId="0" fontId="13" fillId="0" borderId="0" xfId="0" applyFont="1" applyBorder="1" applyProtection="1"/>
    <xf numFmtId="49" fontId="15" fillId="2" borderId="12" xfId="0" applyNumberFormat="1" applyFont="1" applyFill="1" applyBorder="1" applyAlignment="1" applyProtection="1">
      <alignment vertical="center" wrapText="1"/>
    </xf>
    <xf numFmtId="3" fontId="15" fillId="2" borderId="13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wrapText="1"/>
    </xf>
    <xf numFmtId="164" fontId="12" fillId="2" borderId="9" xfId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164" fontId="15" fillId="4" borderId="9" xfId="1" applyFont="1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13" fillId="0" borderId="0" xfId="0" applyFont="1" applyFill="1" applyBorder="1" applyProtection="1"/>
    <xf numFmtId="0" fontId="13" fillId="0" borderId="0" xfId="0" applyFont="1" applyProtection="1"/>
    <xf numFmtId="0" fontId="13" fillId="0" borderId="0" xfId="0" applyFont="1" applyFill="1" applyProtection="1"/>
    <xf numFmtId="49" fontId="19" fillId="2" borderId="0" xfId="0" applyNumberFormat="1" applyFont="1" applyFill="1" applyBorder="1" applyAlignment="1" applyProtection="1">
      <alignment horizontal="center"/>
    </xf>
    <xf numFmtId="1" fontId="7" fillId="2" borderId="9" xfId="0" applyNumberFormat="1" applyFont="1" applyFill="1" applyBorder="1" applyAlignment="1">
      <alignment horizontal="left" vertical="center" wrapText="1"/>
    </xf>
    <xf numFmtId="164" fontId="7" fillId="2" borderId="0" xfId="1" applyFont="1" applyFill="1" applyAlignment="1">
      <alignment wrapText="1"/>
    </xf>
    <xf numFmtId="164" fontId="7" fillId="2" borderId="2" xfId="1" applyFont="1" applyFill="1" applyBorder="1" applyAlignment="1">
      <alignment wrapText="1"/>
    </xf>
    <xf numFmtId="164" fontId="7" fillId="2" borderId="0" xfId="1" applyFont="1" applyFill="1" applyBorder="1" applyAlignment="1">
      <alignment horizontal="centerContinuous" vertical="center" wrapText="1"/>
    </xf>
    <xf numFmtId="164" fontId="7" fillId="2" borderId="0" xfId="1" applyFont="1" applyFill="1" applyBorder="1" applyAlignment="1">
      <alignment wrapText="1"/>
    </xf>
    <xf numFmtId="164" fontId="4" fillId="2" borderId="33" xfId="1" applyFont="1" applyFill="1" applyBorder="1" applyAlignment="1" applyProtection="1">
      <alignment horizontal="left" vertical="center" wrapText="1"/>
      <protection locked="0"/>
    </xf>
    <xf numFmtId="164" fontId="4" fillId="2" borderId="34" xfId="1" applyFont="1" applyFill="1" applyBorder="1" applyAlignment="1" applyProtection="1">
      <alignment horizontal="left" vertical="center" wrapText="1"/>
      <protection locked="0"/>
    </xf>
    <xf numFmtId="164" fontId="4" fillId="2" borderId="35" xfId="1" applyFont="1" applyFill="1" applyBorder="1" applyAlignment="1" applyProtection="1">
      <alignment horizontal="left" vertical="center" wrapText="1"/>
      <protection locked="0"/>
    </xf>
    <xf numFmtId="164" fontId="4" fillId="2" borderId="36" xfId="1" applyFont="1" applyFill="1" applyBorder="1" applyAlignment="1" applyProtection="1">
      <alignment horizontal="left" vertical="center" wrapText="1"/>
      <protection locked="0"/>
    </xf>
    <xf numFmtId="164" fontId="8" fillId="0" borderId="15" xfId="1" applyFont="1" applyFill="1" applyBorder="1" applyAlignment="1">
      <alignment horizontal="center" vertical="center" wrapText="1"/>
    </xf>
    <xf numFmtId="164" fontId="7" fillId="2" borderId="5" xfId="1" applyFont="1" applyFill="1" applyBorder="1" applyAlignment="1">
      <alignment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3" fontId="18" fillId="2" borderId="0" xfId="0" applyNumberFormat="1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49" fontId="12" fillId="0" borderId="26" xfId="0" applyNumberFormat="1" applyFont="1" applyBorder="1" applyAlignment="1" applyProtection="1">
      <alignment horizontal="left" vertical="center" wrapText="1"/>
    </xf>
    <xf numFmtId="49" fontId="12" fillId="0" borderId="20" xfId="0" applyNumberFormat="1" applyFont="1" applyBorder="1" applyAlignment="1" applyProtection="1">
      <alignment horizontal="left" vertical="center" wrapText="1"/>
    </xf>
    <xf numFmtId="49" fontId="12" fillId="0" borderId="27" xfId="0" applyNumberFormat="1" applyFont="1" applyBorder="1" applyAlignment="1" applyProtection="1">
      <alignment horizontal="left" vertical="center" wrapText="1"/>
    </xf>
    <xf numFmtId="49" fontId="12" fillId="0" borderId="28" xfId="0" applyNumberFormat="1" applyFont="1" applyBorder="1" applyAlignment="1" applyProtection="1">
      <alignment horizontal="left" vertical="center" wrapText="1"/>
    </xf>
    <xf numFmtId="49" fontId="12" fillId="0" borderId="10" xfId="0" applyNumberFormat="1" applyFont="1" applyBorder="1" applyAlignment="1" applyProtection="1">
      <alignment horizontal="left" vertical="center" wrapText="1"/>
    </xf>
    <xf numFmtId="49" fontId="12" fillId="0" borderId="29" xfId="0" applyNumberFormat="1" applyFont="1" applyBorder="1" applyAlignment="1" applyProtection="1">
      <alignment horizontal="left" vertical="center" wrapText="1"/>
    </xf>
    <xf numFmtId="49" fontId="12" fillId="0" borderId="30" xfId="0" applyNumberFormat="1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49" fontId="12" fillId="0" borderId="31" xfId="0" applyNumberFormat="1" applyFont="1" applyBorder="1" applyAlignment="1" applyProtection="1">
      <alignment horizontal="left" vertical="center" wrapText="1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3" xfId="0" applyNumberFormat="1" applyFont="1" applyFill="1" applyBorder="1" applyAlignment="1" applyProtection="1">
      <alignment horizontal="left" vertical="center" wrapText="1"/>
    </xf>
    <xf numFmtId="0" fontId="15" fillId="2" borderId="12" xfId="0" applyNumberFormat="1" applyFont="1" applyFill="1" applyBorder="1" applyAlignment="1" applyProtection="1">
      <alignment horizontal="left" vertical="center" wrapText="1"/>
    </xf>
    <xf numFmtId="49" fontId="15" fillId="2" borderId="13" xfId="0" applyNumberFormat="1" applyFont="1" applyFill="1" applyBorder="1" applyAlignment="1" applyProtection="1">
      <alignment horizontal="center" vertical="center" wrapText="1"/>
    </xf>
    <xf numFmtId="49" fontId="15" fillId="2" borderId="12" xfId="0" applyNumberFormat="1" applyFont="1" applyFill="1" applyBorder="1" applyAlignment="1" applyProtection="1">
      <alignment horizontal="center" vertical="center" wrapText="1"/>
    </xf>
    <xf numFmtId="49" fontId="12" fillId="0" borderId="13" xfId="0" applyNumberFormat="1" applyFont="1" applyBorder="1" applyAlignment="1" applyProtection="1">
      <alignment horizontal="left" vertical="center"/>
    </xf>
    <xf numFmtId="49" fontId="12" fillId="0" borderId="11" xfId="0" applyNumberFormat="1" applyFont="1" applyBorder="1" applyAlignment="1" applyProtection="1">
      <alignment horizontal="left" vertical="center"/>
    </xf>
    <xf numFmtId="49" fontId="12" fillId="0" borderId="12" xfId="0" applyNumberFormat="1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2" borderId="21" xfId="0" applyFont="1" applyFill="1" applyBorder="1" applyAlignment="1">
      <alignment horizontal="center" vertical="center" wrapText="1"/>
    </xf>
    <xf numFmtId="0" fontId="8" fillId="0" borderId="19" xfId="0" applyFont="1" applyBorder="1"/>
    <xf numFmtId="164" fontId="8" fillId="2" borderId="22" xfId="1" applyFont="1" applyFill="1" applyBorder="1" applyAlignment="1">
      <alignment horizontal="center" vertical="center" wrapText="1"/>
    </xf>
    <xf numFmtId="164" fontId="8" fillId="0" borderId="23" xfId="1" applyFont="1" applyBorder="1"/>
    <xf numFmtId="0" fontId="7" fillId="2" borderId="0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38100</xdr:rowOff>
    </xdr:from>
    <xdr:to>
      <xdr:col>1</xdr:col>
      <xdr:colOff>1089660</xdr:colOff>
      <xdr:row>6</xdr:row>
      <xdr:rowOff>3215</xdr:rowOff>
    </xdr:to>
    <xdr:pic>
      <xdr:nvPicPr>
        <xdr:cNvPr id="3" name="Imagen 2" descr="https://intracyt.conicyt.cl/comunicaciones/Documents/PUBLICA/ANID%20_%20Papeler%C3%ADa%20institucional/LOGOS%20ANID/logo%20ANID%20digi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1" y="38100"/>
          <a:ext cx="1051559" cy="970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53340</xdr:rowOff>
    </xdr:from>
    <xdr:to>
      <xdr:col>2</xdr:col>
      <xdr:colOff>129540</xdr:colOff>
      <xdr:row>4</xdr:row>
      <xdr:rowOff>53340</xdr:rowOff>
    </xdr:to>
    <xdr:pic>
      <xdr:nvPicPr>
        <xdr:cNvPr id="51627" name="Picture 1">
          <a:extLst>
            <a:ext uri="{FF2B5EF4-FFF2-40B4-BE49-F238E27FC236}">
              <a16:creationId xmlns:a16="http://schemas.microsoft.com/office/drawing/2014/main" id="{00000000-0008-0000-0100-0000AB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243840"/>
          <a:ext cx="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</xdr:colOff>
      <xdr:row>1</xdr:row>
      <xdr:rowOff>50800</xdr:rowOff>
    </xdr:from>
    <xdr:to>
      <xdr:col>3</xdr:col>
      <xdr:colOff>320039</xdr:colOff>
      <xdr:row>6</xdr:row>
      <xdr:rowOff>5755</xdr:rowOff>
    </xdr:to>
    <xdr:pic>
      <xdr:nvPicPr>
        <xdr:cNvPr id="5" name="Imagen 4" descr="https://intracyt.conicyt.cl/comunicaciones/Documents/PUBLICA/ANID%20_%20Papeler%C3%ADa%20institucional/LOGOS%20ANID/logo%20ANID%20digital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40" y="243840"/>
          <a:ext cx="1051559" cy="970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U53"/>
  <sheetViews>
    <sheetView tabSelected="1" topLeftCell="A10" zoomScaleNormal="100" workbookViewId="0">
      <selection activeCell="G9" sqref="G9"/>
    </sheetView>
  </sheetViews>
  <sheetFormatPr baseColWidth="10" defaultColWidth="0" defaultRowHeight="13" x14ac:dyDescent="0.3"/>
  <cols>
    <col min="1" max="1" width="8" style="146" customWidth="1"/>
    <col min="2" max="2" width="24.81640625" style="145" customWidth="1"/>
    <col min="3" max="3" width="4.90625" style="145" customWidth="1"/>
    <col min="4" max="4" width="15.36328125" style="145" customWidth="1"/>
    <col min="5" max="5" width="22.08984375" style="145" customWidth="1"/>
    <col min="6" max="6" width="17.6328125" style="145" customWidth="1"/>
    <col min="7" max="7" width="17.6328125" style="147" customWidth="1"/>
    <col min="8" max="8" width="18.08984375" style="146" customWidth="1"/>
    <col min="9" max="9" width="3.6328125" style="146" customWidth="1"/>
    <col min="10" max="10" width="1.90625" style="146" customWidth="1"/>
    <col min="11" max="255" width="11.453125" style="146" hidden="1" customWidth="1"/>
    <col min="256" max="16384" width="1.90625" style="146" hidden="1"/>
  </cols>
  <sheetData>
    <row r="1" spans="1:9" s="135" customFormat="1" x14ac:dyDescent="0.3">
      <c r="A1" s="51"/>
      <c r="B1" s="52"/>
      <c r="C1" s="52"/>
      <c r="D1" s="52"/>
      <c r="E1" s="52"/>
      <c r="F1" s="52"/>
      <c r="G1" s="52"/>
      <c r="H1" s="52"/>
      <c r="I1" s="53"/>
    </row>
    <row r="2" spans="1:9" s="135" customFormat="1" x14ac:dyDescent="0.3">
      <c r="A2" s="54"/>
      <c r="B2"/>
      <c r="C2" s="55"/>
      <c r="D2" s="55"/>
      <c r="E2" s="56"/>
      <c r="F2" s="103" t="s">
        <v>44</v>
      </c>
      <c r="G2" s="56"/>
      <c r="H2" s="56"/>
      <c r="I2" s="57"/>
    </row>
    <row r="3" spans="1:9" s="135" customFormat="1" ht="16.5" customHeight="1" x14ac:dyDescent="0.3">
      <c r="A3" s="54"/>
      <c r="B3" s="56"/>
      <c r="C3" s="56"/>
      <c r="D3" s="56"/>
      <c r="E3" s="56"/>
      <c r="F3" s="56"/>
      <c r="G3" s="41" t="s">
        <v>42</v>
      </c>
      <c r="H3" s="37"/>
      <c r="I3" s="57"/>
    </row>
    <row r="4" spans="1:9" s="135" customFormat="1" x14ac:dyDescent="0.3">
      <c r="A4" s="54"/>
      <c r="B4" s="58"/>
      <c r="C4" s="58"/>
      <c r="D4" s="58"/>
      <c r="E4" s="56"/>
      <c r="F4" s="56"/>
      <c r="G4" s="55"/>
      <c r="H4" s="56"/>
      <c r="I4" s="57"/>
    </row>
    <row r="5" spans="1:9" s="135" customFormat="1" ht="11.25" customHeight="1" x14ac:dyDescent="0.3">
      <c r="A5" s="54"/>
      <c r="B5" s="58"/>
      <c r="C5" s="58"/>
      <c r="D5" s="58"/>
      <c r="E5" s="56"/>
      <c r="F5" s="56"/>
      <c r="G5" s="148"/>
      <c r="H5" s="56"/>
      <c r="I5" s="57"/>
    </row>
    <row r="6" spans="1:9" s="135" customFormat="1" ht="11.25" customHeight="1" x14ac:dyDescent="0.3">
      <c r="A6" s="54"/>
      <c r="B6" s="58"/>
      <c r="C6" s="58"/>
      <c r="D6" s="58"/>
      <c r="E6" s="56"/>
      <c r="F6" s="56"/>
      <c r="G6" s="56"/>
      <c r="H6" s="56"/>
      <c r="I6" s="57"/>
    </row>
    <row r="7" spans="1:9" s="135" customFormat="1" ht="22.5" customHeight="1" x14ac:dyDescent="0.3">
      <c r="A7" s="54"/>
      <c r="B7" s="163" t="s">
        <v>33</v>
      </c>
      <c r="C7" s="163"/>
      <c r="D7" s="163"/>
      <c r="E7" s="163"/>
      <c r="F7" s="163"/>
      <c r="G7" s="163"/>
      <c r="H7" s="163"/>
      <c r="I7" s="57"/>
    </row>
    <row r="8" spans="1:9" s="135" customFormat="1" ht="10.5" customHeight="1" x14ac:dyDescent="0.3">
      <c r="A8" s="54"/>
      <c r="B8" s="59"/>
      <c r="C8" s="59"/>
      <c r="D8" s="59"/>
      <c r="E8" s="59"/>
      <c r="F8" s="59"/>
      <c r="G8" s="59"/>
      <c r="H8" s="59"/>
      <c r="I8" s="57"/>
    </row>
    <row r="9" spans="1:9" s="135" customFormat="1" ht="24.75" customHeight="1" x14ac:dyDescent="0.3">
      <c r="A9" s="54"/>
      <c r="B9" s="42" t="s">
        <v>25</v>
      </c>
      <c r="C9" s="42"/>
      <c r="D9" s="182" t="s">
        <v>65</v>
      </c>
      <c r="E9" s="183"/>
      <c r="F9" s="43" t="s">
        <v>26</v>
      </c>
      <c r="G9" s="129"/>
      <c r="H9" s="136"/>
      <c r="I9" s="57"/>
    </row>
    <row r="10" spans="1:9" s="135" customFormat="1" ht="12" customHeight="1" x14ac:dyDescent="0.3">
      <c r="A10" s="54"/>
      <c r="B10" s="60"/>
      <c r="C10" s="60"/>
      <c r="D10" s="60"/>
      <c r="E10" s="60"/>
      <c r="F10" s="60"/>
      <c r="G10" s="60"/>
      <c r="H10" s="60"/>
      <c r="I10" s="57"/>
    </row>
    <row r="11" spans="1:9" s="135" customFormat="1" ht="24" customHeight="1" x14ac:dyDescent="0.3">
      <c r="A11" s="54"/>
      <c r="B11" s="44" t="s">
        <v>27</v>
      </c>
      <c r="C11" s="44"/>
      <c r="D11" s="180" t="str">
        <f>IF($G$9&gt;0,VLOOKUP($G$9,'Lista Proyectos'!$A$1:$I$31,2,0)," ")</f>
        <v xml:space="preserve"> </v>
      </c>
      <c r="E11" s="181"/>
      <c r="F11" s="43" t="s">
        <v>56</v>
      </c>
      <c r="G11" s="137" t="str">
        <f>IF($G$9&gt;0,VLOOKUP($G$9,'Lista Proyectos'!$A$1:$I$31,3,0)," ")</f>
        <v xml:space="preserve"> </v>
      </c>
      <c r="H11" s="138"/>
      <c r="I11" s="57"/>
    </row>
    <row r="12" spans="1:9" s="139" customFormat="1" ht="15" customHeight="1" x14ac:dyDescent="0.25">
      <c r="A12" s="61"/>
      <c r="B12" s="45" t="s">
        <v>34</v>
      </c>
      <c r="C12" s="45"/>
      <c r="D12" s="47"/>
      <c r="E12" s="62"/>
      <c r="F12" s="45" t="s">
        <v>34</v>
      </c>
      <c r="G12" s="62"/>
      <c r="H12" s="62"/>
      <c r="I12" s="63"/>
    </row>
    <row r="13" spans="1:9" s="139" customFormat="1" ht="7.5" customHeight="1" x14ac:dyDescent="0.25">
      <c r="A13" s="61"/>
      <c r="B13" s="45"/>
      <c r="C13" s="45"/>
      <c r="D13" s="47"/>
      <c r="E13" s="62"/>
      <c r="F13" s="46"/>
      <c r="G13" s="62"/>
      <c r="H13" s="62"/>
      <c r="I13" s="63"/>
    </row>
    <row r="14" spans="1:9" s="139" customFormat="1" ht="27" customHeight="1" x14ac:dyDescent="0.25">
      <c r="A14" s="61"/>
      <c r="B14" s="44" t="s">
        <v>28</v>
      </c>
      <c r="C14" s="44"/>
      <c r="D14" s="180" t="str">
        <f>IF($G$9&gt;0,VLOOKUP($G$9,'Lista Proyectos'!$A$1:$I$31,4,0)," ")</f>
        <v xml:space="preserve"> </v>
      </c>
      <c r="E14" s="181"/>
      <c r="F14" s="43" t="s">
        <v>47</v>
      </c>
      <c r="G14" s="182" t="s">
        <v>181</v>
      </c>
      <c r="H14" s="183"/>
      <c r="I14" s="63"/>
    </row>
    <row r="15" spans="1:9" s="139" customFormat="1" ht="19.5" customHeight="1" x14ac:dyDescent="0.25">
      <c r="A15" s="61"/>
      <c r="B15" s="46" t="s">
        <v>23</v>
      </c>
      <c r="C15" s="46"/>
      <c r="D15" s="62"/>
      <c r="E15" s="62"/>
      <c r="F15" s="46" t="s">
        <v>43</v>
      </c>
      <c r="G15" s="62"/>
      <c r="H15" s="62"/>
      <c r="I15" s="63"/>
    </row>
    <row r="16" spans="1:9" s="139" customFormat="1" ht="15.75" customHeight="1" x14ac:dyDescent="0.25">
      <c r="A16" s="61"/>
      <c r="B16" s="64"/>
      <c r="C16" s="64"/>
      <c r="D16" s="64"/>
      <c r="E16" s="48"/>
      <c r="F16" s="48" t="s">
        <v>21</v>
      </c>
      <c r="G16" s="64"/>
      <c r="H16" s="48" t="s">
        <v>41</v>
      </c>
      <c r="I16" s="63"/>
    </row>
    <row r="17" spans="1:9" s="139" customFormat="1" ht="18" customHeight="1" x14ac:dyDescent="0.25">
      <c r="A17" s="61"/>
      <c r="B17" s="47" t="s">
        <v>24</v>
      </c>
      <c r="C17" s="47"/>
      <c r="D17" s="38"/>
      <c r="E17" s="43" t="s">
        <v>20</v>
      </c>
      <c r="F17" s="39"/>
      <c r="G17" s="65"/>
      <c r="H17" s="40"/>
      <c r="I17" s="63"/>
    </row>
    <row r="18" spans="1:9" s="139" customFormat="1" x14ac:dyDescent="0.25">
      <c r="A18" s="61"/>
      <c r="B18" s="66"/>
      <c r="C18" s="66"/>
      <c r="D18" s="66"/>
      <c r="E18" s="130"/>
      <c r="F18" s="130"/>
      <c r="G18" s="66"/>
      <c r="H18" s="66"/>
      <c r="I18" s="63"/>
    </row>
    <row r="19" spans="1:9" s="135" customFormat="1" ht="0.75" customHeight="1" x14ac:dyDescent="0.3">
      <c r="A19" s="54"/>
      <c r="B19" s="56"/>
      <c r="C19" s="56"/>
      <c r="D19" s="56"/>
      <c r="E19" s="56"/>
      <c r="F19" s="56"/>
      <c r="G19" s="56"/>
      <c r="H19" s="56"/>
      <c r="I19" s="57"/>
    </row>
    <row r="20" spans="1:9" s="140" customFormat="1" ht="22.5" customHeight="1" x14ac:dyDescent="0.25">
      <c r="A20" s="67"/>
      <c r="B20" s="164" t="s">
        <v>7</v>
      </c>
      <c r="C20" s="165"/>
      <c r="D20" s="166"/>
      <c r="E20" s="164" t="s">
        <v>8</v>
      </c>
      <c r="F20" s="165"/>
      <c r="G20" s="166"/>
      <c r="H20" s="68" t="s">
        <v>5</v>
      </c>
      <c r="I20" s="69"/>
    </row>
    <row r="21" spans="1:9" s="142" customFormat="1" ht="19.5" customHeight="1" x14ac:dyDescent="0.25">
      <c r="A21" s="115"/>
      <c r="B21" s="170" t="s">
        <v>63</v>
      </c>
      <c r="C21" s="171"/>
      <c r="D21" s="172"/>
      <c r="E21" s="184" t="s">
        <v>57</v>
      </c>
      <c r="F21" s="185"/>
      <c r="G21" s="186"/>
      <c r="H21" s="141">
        <f>SUMIF('Detalle Gastos'!$E$10:$E$59,'Resumen Anexo 1'!E21,'Detalle Gastos'!$L$10:$L$59)</f>
        <v>0</v>
      </c>
      <c r="I21" s="116"/>
    </row>
    <row r="22" spans="1:9" s="65" customFormat="1" ht="19.5" customHeight="1" x14ac:dyDescent="0.25">
      <c r="A22" s="117"/>
      <c r="B22" s="173"/>
      <c r="C22" s="174"/>
      <c r="D22" s="175"/>
      <c r="E22" s="184" t="s">
        <v>58</v>
      </c>
      <c r="F22" s="185"/>
      <c r="G22" s="186"/>
      <c r="H22" s="141">
        <f>SUMIF('Detalle Gastos'!$E$10:$E$59,'Resumen Anexo 1'!E22,'Detalle Gastos'!$L$10:$L$59)</f>
        <v>0</v>
      </c>
      <c r="I22" s="118"/>
    </row>
    <row r="23" spans="1:9" s="65" customFormat="1" ht="19.5" customHeight="1" x14ac:dyDescent="0.25">
      <c r="A23" s="117"/>
      <c r="B23" s="170" t="s">
        <v>64</v>
      </c>
      <c r="C23" s="171"/>
      <c r="D23" s="172"/>
      <c r="E23" s="184" t="s">
        <v>59</v>
      </c>
      <c r="F23" s="185"/>
      <c r="G23" s="186"/>
      <c r="H23" s="141">
        <f>SUMIF('Detalle Gastos'!$E$10:$E$59,'Resumen Anexo 1'!E23,'Detalle Gastos'!$L$10:$L$59)</f>
        <v>0</v>
      </c>
      <c r="I23" s="118"/>
    </row>
    <row r="24" spans="1:9" s="65" customFormat="1" ht="19.5" customHeight="1" x14ac:dyDescent="0.25">
      <c r="A24" s="117"/>
      <c r="B24" s="176"/>
      <c r="C24" s="177"/>
      <c r="D24" s="178"/>
      <c r="E24" s="184" t="s">
        <v>60</v>
      </c>
      <c r="F24" s="185"/>
      <c r="G24" s="186"/>
      <c r="H24" s="141">
        <f>SUMIF('Detalle Gastos'!$E$10:$E$59,'Resumen Anexo 1'!E24,'Detalle Gastos'!$L$10:$L$59)</f>
        <v>0</v>
      </c>
      <c r="I24" s="118"/>
    </row>
    <row r="25" spans="1:9" s="65" customFormat="1" ht="19.5" customHeight="1" x14ac:dyDescent="0.25">
      <c r="A25" s="117"/>
      <c r="B25" s="176"/>
      <c r="C25" s="177"/>
      <c r="D25" s="178"/>
      <c r="E25" s="184" t="s">
        <v>61</v>
      </c>
      <c r="F25" s="185"/>
      <c r="G25" s="186"/>
      <c r="H25" s="141">
        <f>SUMIF('Detalle Gastos'!$E$10:$E$59,'Resumen Anexo 1'!E25,'Detalle Gastos'!$L$10:$L$59)</f>
        <v>0</v>
      </c>
      <c r="I25" s="118"/>
    </row>
    <row r="26" spans="1:9" s="65" customFormat="1" ht="19.5" customHeight="1" x14ac:dyDescent="0.25">
      <c r="A26" s="117"/>
      <c r="B26" s="173"/>
      <c r="C26" s="174"/>
      <c r="D26" s="175"/>
      <c r="E26" s="184" t="s">
        <v>62</v>
      </c>
      <c r="F26" s="185"/>
      <c r="G26" s="186"/>
      <c r="H26" s="141">
        <f>SUMIF('Detalle Gastos'!$E$10:$E$59,'Resumen Anexo 1'!E26,'Detalle Gastos'!$L$10:$L$59)</f>
        <v>0</v>
      </c>
      <c r="I26" s="118"/>
    </row>
    <row r="27" spans="1:9" s="139" customFormat="1" ht="27" customHeight="1" x14ac:dyDescent="0.25">
      <c r="A27" s="61"/>
      <c r="B27" s="93" t="s">
        <v>50</v>
      </c>
      <c r="C27" s="92">
        <v>1</v>
      </c>
      <c r="D27" s="70" t="s">
        <v>14</v>
      </c>
      <c r="E27" s="71" t="s">
        <v>55</v>
      </c>
      <c r="F27" s="71"/>
      <c r="G27" s="72"/>
      <c r="H27" s="143">
        <f>IF($G$9&gt;0,VLOOKUP($G$9,'Lista Proyectos'!$A$2:$I$31,6,0),0)</f>
        <v>0</v>
      </c>
      <c r="I27" s="63"/>
    </row>
    <row r="28" spans="1:9" s="135" customFormat="1" ht="20.25" customHeight="1" x14ac:dyDescent="0.3">
      <c r="A28" s="61"/>
      <c r="B28" s="73"/>
      <c r="C28" s="88"/>
      <c r="D28" s="74" t="s">
        <v>15</v>
      </c>
      <c r="E28" s="75" t="s">
        <v>36</v>
      </c>
      <c r="F28" s="75"/>
      <c r="G28" s="76"/>
      <c r="H28" s="120">
        <f>SUM(H21:H26)</f>
        <v>0</v>
      </c>
      <c r="I28" s="63"/>
    </row>
    <row r="29" spans="1:9" s="135" customFormat="1" ht="20.25" customHeight="1" x14ac:dyDescent="0.3">
      <c r="A29" s="54"/>
      <c r="B29" s="77"/>
      <c r="C29" s="89"/>
      <c r="D29" s="78" t="s">
        <v>16</v>
      </c>
      <c r="E29" s="71" t="s">
        <v>35</v>
      </c>
      <c r="F29" s="71"/>
      <c r="G29" s="79"/>
      <c r="H29" s="119">
        <v>0</v>
      </c>
      <c r="I29" s="57"/>
    </row>
    <row r="30" spans="1:9" s="135" customFormat="1" ht="20.25" customHeight="1" x14ac:dyDescent="0.3">
      <c r="A30" s="54"/>
      <c r="B30" s="77"/>
      <c r="C30" s="89"/>
      <c r="D30" s="78" t="s">
        <v>17</v>
      </c>
      <c r="E30" s="71" t="s">
        <v>18</v>
      </c>
      <c r="F30" s="71"/>
      <c r="G30" s="79"/>
      <c r="H30" s="119">
        <v>0</v>
      </c>
      <c r="I30" s="57"/>
    </row>
    <row r="31" spans="1:9" s="135" customFormat="1" ht="20.25" customHeight="1" x14ac:dyDescent="0.3">
      <c r="A31" s="54"/>
      <c r="B31" s="73"/>
      <c r="C31" s="90"/>
      <c r="D31" s="80" t="s">
        <v>19</v>
      </c>
      <c r="E31" s="75" t="s">
        <v>31</v>
      </c>
      <c r="F31" s="75"/>
      <c r="G31" s="81"/>
      <c r="H31" s="120">
        <f>H27-H28-H29-H30</f>
        <v>0</v>
      </c>
      <c r="I31" s="57"/>
    </row>
    <row r="32" spans="1:9" s="135" customFormat="1" ht="20.25" customHeight="1" x14ac:dyDescent="0.3">
      <c r="A32" s="54"/>
      <c r="B32" s="82"/>
      <c r="C32" s="91"/>
      <c r="D32" s="83"/>
      <c r="E32" s="75" t="s">
        <v>32</v>
      </c>
      <c r="F32" s="75"/>
      <c r="G32" s="84"/>
      <c r="H32" s="134">
        <f>IFERROR((H31/H27),0)</f>
        <v>0</v>
      </c>
      <c r="I32" s="57"/>
    </row>
    <row r="33" spans="1:9" s="135" customFormat="1" x14ac:dyDescent="0.3">
      <c r="A33" s="54"/>
      <c r="B33" s="56" t="s">
        <v>48</v>
      </c>
      <c r="C33" s="56"/>
      <c r="D33" s="56"/>
      <c r="E33" s="56"/>
      <c r="F33" s="56"/>
      <c r="G33" s="56"/>
      <c r="H33" s="56"/>
      <c r="I33" s="57"/>
    </row>
    <row r="34" spans="1:9" s="135" customFormat="1" x14ac:dyDescent="0.3">
      <c r="A34" s="54"/>
      <c r="B34" s="56" t="s">
        <v>49</v>
      </c>
      <c r="C34" s="56"/>
      <c r="D34" s="56"/>
      <c r="E34" s="56"/>
      <c r="F34" s="56"/>
      <c r="G34" s="56"/>
      <c r="H34" s="56"/>
      <c r="I34" s="57"/>
    </row>
    <row r="35" spans="1:9" s="135" customFormat="1" ht="23.25" customHeight="1" x14ac:dyDescent="0.3">
      <c r="A35" s="54"/>
      <c r="B35" s="56"/>
      <c r="C35" s="56"/>
      <c r="D35" s="56"/>
      <c r="E35" s="56"/>
      <c r="F35" s="56"/>
      <c r="G35" s="56"/>
      <c r="H35" s="56"/>
      <c r="I35" s="57"/>
    </row>
    <row r="36" spans="1:9" s="135" customFormat="1" x14ac:dyDescent="0.3">
      <c r="A36" s="54"/>
      <c r="B36" s="56"/>
      <c r="C36" s="56"/>
      <c r="D36" s="56"/>
      <c r="E36" s="56"/>
      <c r="F36" s="56"/>
      <c r="G36" s="56"/>
      <c r="H36" s="85"/>
      <c r="I36" s="57"/>
    </row>
    <row r="37" spans="1:9" s="135" customFormat="1" x14ac:dyDescent="0.3">
      <c r="A37" s="54"/>
      <c r="B37" s="56"/>
      <c r="C37" s="56"/>
      <c r="D37" s="56"/>
      <c r="E37" s="56"/>
      <c r="F37" s="56"/>
      <c r="G37" s="56"/>
      <c r="H37" s="56"/>
      <c r="I37" s="57"/>
    </row>
    <row r="38" spans="1:9" s="135" customFormat="1" ht="22.25" customHeight="1" x14ac:dyDescent="0.3">
      <c r="A38" s="54"/>
      <c r="B38" s="128" t="str">
        <f>IF($G$9&gt;0,VLOOKUP($G$9,'Lista Proyectos'!$A$2:$I$31,5,0),"Nombre y Firma")</f>
        <v>Nombre y Firma</v>
      </c>
      <c r="C38" s="130"/>
      <c r="D38" s="130"/>
      <c r="E38" s="56"/>
      <c r="F38" s="56"/>
      <c r="G38" s="179"/>
      <c r="H38" s="179"/>
      <c r="I38" s="57"/>
    </row>
    <row r="39" spans="1:9" s="135" customFormat="1" ht="22.75" customHeight="1" x14ac:dyDescent="0.3">
      <c r="A39" s="54"/>
      <c r="B39" s="130" t="s">
        <v>176</v>
      </c>
      <c r="C39" s="130"/>
      <c r="D39" s="130"/>
      <c r="E39" s="56"/>
      <c r="F39" s="56"/>
      <c r="G39" s="190" t="s">
        <v>30</v>
      </c>
      <c r="H39" s="190"/>
      <c r="I39" s="57"/>
    </row>
    <row r="40" spans="1:9" s="135" customFormat="1" ht="9.75" customHeight="1" x14ac:dyDescent="0.3">
      <c r="A40" s="54"/>
      <c r="B40" s="56"/>
      <c r="C40" s="56"/>
      <c r="D40" s="56"/>
      <c r="E40" s="56"/>
      <c r="F40" s="56"/>
      <c r="G40" s="56"/>
      <c r="H40" s="56"/>
      <c r="I40" s="57"/>
    </row>
    <row r="41" spans="1:9" s="135" customFormat="1" ht="13.5" customHeight="1" x14ac:dyDescent="0.3">
      <c r="A41" s="54"/>
      <c r="B41" s="56"/>
      <c r="C41" s="56"/>
      <c r="D41" s="56"/>
      <c r="E41" s="56"/>
      <c r="F41" s="56"/>
      <c r="G41" s="56"/>
      <c r="H41" s="56"/>
      <c r="I41" s="57"/>
    </row>
    <row r="42" spans="1:9" s="135" customFormat="1" ht="16.25" customHeight="1" x14ac:dyDescent="0.3">
      <c r="A42" s="54"/>
      <c r="B42" s="56"/>
      <c r="C42" s="56"/>
      <c r="D42" s="56"/>
      <c r="E42" s="128" t="str">
        <f>IF($G$9&gt;0,VLOOKUP($G$9,'Lista Proyectos'!$A$2:$I$31,9,0),"Nombre y Firma")</f>
        <v>Nombre y Firma</v>
      </c>
      <c r="F42" s="130"/>
      <c r="G42" s="56"/>
      <c r="H42" s="56"/>
      <c r="I42" s="57"/>
    </row>
    <row r="43" spans="1:9" s="135" customFormat="1" ht="29.4" customHeight="1" x14ac:dyDescent="0.3">
      <c r="A43" s="54"/>
      <c r="B43" s="56"/>
      <c r="C43" s="56"/>
      <c r="D43" s="56"/>
      <c r="E43" s="130" t="s">
        <v>175</v>
      </c>
      <c r="F43" s="130"/>
      <c r="G43" s="56"/>
      <c r="H43" s="56"/>
      <c r="I43" s="57"/>
    </row>
    <row r="44" spans="1:9" s="135" customFormat="1" ht="27" customHeight="1" x14ac:dyDescent="0.3">
      <c r="A44" s="49" t="s">
        <v>29</v>
      </c>
      <c r="B44" s="56"/>
      <c r="C44" s="56"/>
      <c r="D44" s="56"/>
      <c r="E44" s="130"/>
      <c r="F44" s="130"/>
      <c r="G44" s="56"/>
      <c r="H44" s="56"/>
      <c r="I44" s="57"/>
    </row>
    <row r="45" spans="1:9" s="135" customFormat="1" ht="9" customHeight="1" x14ac:dyDescent="0.3">
      <c r="A45" s="49"/>
      <c r="B45" s="56"/>
      <c r="C45" s="56"/>
      <c r="D45" s="56"/>
      <c r="E45" s="130"/>
      <c r="F45" s="130"/>
      <c r="G45" s="56"/>
      <c r="H45" s="56"/>
      <c r="I45" s="57"/>
    </row>
    <row r="46" spans="1:9" s="144" customFormat="1" ht="15.75" customHeight="1" x14ac:dyDescent="0.3">
      <c r="A46" s="167" t="s">
        <v>37</v>
      </c>
      <c r="B46" s="168"/>
      <c r="C46" s="168"/>
      <c r="D46" s="168"/>
      <c r="E46" s="168"/>
      <c r="F46" s="168"/>
      <c r="G46" s="168"/>
      <c r="H46" s="168"/>
      <c r="I46" s="169"/>
    </row>
    <row r="47" spans="1:9" s="144" customFormat="1" ht="15.75" customHeight="1" x14ac:dyDescent="0.3">
      <c r="A47" s="50" t="s">
        <v>45</v>
      </c>
      <c r="B47" s="131"/>
      <c r="C47" s="131"/>
      <c r="D47" s="131"/>
      <c r="E47" s="131"/>
      <c r="F47" s="131"/>
      <c r="G47" s="131"/>
      <c r="H47" s="131"/>
      <c r="I47" s="132"/>
    </row>
    <row r="48" spans="1:9" s="144" customFormat="1" ht="15.75" customHeight="1" x14ac:dyDescent="0.3">
      <c r="A48" s="167" t="s">
        <v>38</v>
      </c>
      <c r="B48" s="168"/>
      <c r="C48" s="168"/>
      <c r="D48" s="168"/>
      <c r="E48" s="168"/>
      <c r="F48" s="168"/>
      <c r="G48" s="168"/>
      <c r="H48" s="168"/>
      <c r="I48" s="169"/>
    </row>
    <row r="49" spans="1:9" s="144" customFormat="1" ht="15.75" customHeight="1" x14ac:dyDescent="0.3">
      <c r="A49" s="50" t="s">
        <v>39</v>
      </c>
      <c r="B49" s="86"/>
      <c r="C49" s="86"/>
      <c r="D49" s="86"/>
      <c r="E49" s="86"/>
      <c r="F49" s="86"/>
      <c r="G49" s="86"/>
      <c r="H49" s="65"/>
      <c r="I49" s="87"/>
    </row>
    <row r="50" spans="1:9" s="144" customFormat="1" ht="15.75" customHeight="1" x14ac:dyDescent="0.3">
      <c r="A50" s="50" t="s">
        <v>46</v>
      </c>
      <c r="B50" s="86"/>
      <c r="C50" s="86"/>
      <c r="D50" s="86"/>
      <c r="E50" s="86"/>
      <c r="F50" s="86"/>
      <c r="G50" s="86"/>
      <c r="H50" s="65"/>
      <c r="I50" s="87"/>
    </row>
    <row r="51" spans="1:9" s="144" customFormat="1" ht="15.75" customHeight="1" x14ac:dyDescent="0.3">
      <c r="A51" s="167" t="s">
        <v>22</v>
      </c>
      <c r="B51" s="168"/>
      <c r="C51" s="168"/>
      <c r="D51" s="168"/>
      <c r="E51" s="168"/>
      <c r="F51" s="168"/>
      <c r="G51" s="168"/>
      <c r="H51" s="168"/>
      <c r="I51" s="169"/>
    </row>
    <row r="52" spans="1:9" s="144" customFormat="1" ht="15.75" customHeight="1" thickBot="1" x14ac:dyDescent="0.35">
      <c r="A52" s="187" t="s">
        <v>40</v>
      </c>
      <c r="B52" s="188"/>
      <c r="C52" s="188"/>
      <c r="D52" s="188"/>
      <c r="E52" s="188"/>
      <c r="F52" s="188"/>
      <c r="G52" s="188"/>
      <c r="H52" s="188"/>
      <c r="I52" s="189"/>
    </row>
    <row r="53" spans="1:9" s="135" customFormat="1" x14ac:dyDescent="0.3">
      <c r="B53" s="145"/>
      <c r="C53" s="145"/>
      <c r="D53" s="145"/>
      <c r="E53" s="145"/>
      <c r="F53" s="145"/>
      <c r="G53" s="145"/>
    </row>
  </sheetData>
  <sheetProtection algorithmName="SHA-512" hashValue="VXyiTXfkzDPV1mzDkIqZGdv/CQf4Sv2cDasN0WhCELUDtZLelG8REOPSgqH04eFijzzH1FQl55eDjZKhsQEOWw==" saltValue="tQGDcgOSo+b5ZmT7rS+eZg==" spinCount="100000" sheet="1" selectLockedCells="1"/>
  <mergeCells count="21">
    <mergeCell ref="D9:E9"/>
    <mergeCell ref="E25:G25"/>
    <mergeCell ref="D11:E11"/>
    <mergeCell ref="A52:I52"/>
    <mergeCell ref="G39:H39"/>
    <mergeCell ref="B7:H7"/>
    <mergeCell ref="E20:G20"/>
    <mergeCell ref="A46:I46"/>
    <mergeCell ref="A48:I48"/>
    <mergeCell ref="A51:I51"/>
    <mergeCell ref="B20:D20"/>
    <mergeCell ref="B21:D22"/>
    <mergeCell ref="B23:D26"/>
    <mergeCell ref="G38:H38"/>
    <mergeCell ref="D14:E14"/>
    <mergeCell ref="G14:H14"/>
    <mergeCell ref="E21:G21"/>
    <mergeCell ref="E22:G22"/>
    <mergeCell ref="E23:G23"/>
    <mergeCell ref="E24:G24"/>
    <mergeCell ref="E26:G26"/>
  </mergeCells>
  <phoneticPr fontId="0" type="noConversion"/>
  <printOptions horizontalCentered="1" verticalCentered="1"/>
  <pageMargins left="0" right="0" top="0" bottom="0" header="0" footer="0"/>
  <pageSetup scale="80" orientation="portrait" r:id="rId1"/>
  <headerFooter alignWithMargins="0"/>
  <ignoredErrors>
    <ignoredError sqref="H28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 Proyectos'!$A$2:$A$29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R64"/>
  <sheetViews>
    <sheetView zoomScale="75" zoomScaleNormal="75" workbookViewId="0">
      <selection activeCell="C10" sqref="C10"/>
    </sheetView>
  </sheetViews>
  <sheetFormatPr baseColWidth="10" defaultColWidth="0" defaultRowHeight="14.5" x14ac:dyDescent="0.35"/>
  <cols>
    <col min="1" max="1" width="3.90625" style="1" customWidth="1"/>
    <col min="2" max="2" width="4.453125" style="1" customWidth="1"/>
    <col min="3" max="3" width="11.08984375" style="1" customWidth="1"/>
    <col min="4" max="4" width="19.90625" style="1" customWidth="1"/>
    <col min="5" max="5" width="18.08984375" style="1" customWidth="1"/>
    <col min="6" max="6" width="16" style="1" customWidth="1"/>
    <col min="7" max="7" width="37.90625" style="1" customWidth="1"/>
    <col min="8" max="8" width="49.6328125" style="1" customWidth="1"/>
    <col min="9" max="9" width="21.36328125" style="1" customWidth="1"/>
    <col min="10" max="10" width="15.453125" style="1" customWidth="1"/>
    <col min="11" max="11" width="13.54296875" style="1" customWidth="1"/>
    <col min="12" max="12" width="15.54296875" style="150" customWidth="1"/>
    <col min="13" max="13" width="4" style="1" customWidth="1"/>
    <col min="14" max="14" width="2.36328125" style="1" customWidth="1"/>
    <col min="15" max="15" width="15.6328125" style="2" customWidth="1"/>
    <col min="16" max="17" width="11.453125" style="1" customWidth="1"/>
    <col min="18" max="18" width="0" style="1" hidden="1" customWidth="1"/>
    <col min="19" max="16384" width="11.453125" style="1" hidden="1"/>
  </cols>
  <sheetData>
    <row r="1" spans="2:15" ht="15" thickBot="1" x14ac:dyDescent="0.4"/>
    <row r="2" spans="2:15" ht="15.75" customHeight="1" x14ac:dyDescent="0.35">
      <c r="B2" s="3"/>
      <c r="C2" s="4"/>
      <c r="D2" s="4"/>
      <c r="E2" s="4"/>
      <c r="F2" s="5"/>
      <c r="G2" s="4"/>
      <c r="H2" s="4"/>
      <c r="I2" s="6"/>
      <c r="J2" s="6"/>
      <c r="K2" s="6"/>
      <c r="L2" s="151"/>
      <c r="M2" s="25"/>
      <c r="N2" s="7"/>
      <c r="O2" s="13"/>
    </row>
    <row r="3" spans="2:15" ht="15.75" customHeight="1" x14ac:dyDescent="0.35">
      <c r="B3" s="7"/>
      <c r="C3" s="8"/>
      <c r="D3" s="9"/>
      <c r="E3" s="9"/>
      <c r="F3" s="10"/>
      <c r="G3" s="98" t="s">
        <v>51</v>
      </c>
      <c r="H3" s="94" t="s">
        <v>65</v>
      </c>
      <c r="J3" s="32"/>
      <c r="K3" s="35"/>
      <c r="L3" s="152"/>
      <c r="M3" s="26"/>
      <c r="N3" s="12"/>
      <c r="O3" s="11"/>
    </row>
    <row r="4" spans="2:15" ht="15.75" customHeight="1" x14ac:dyDescent="0.35">
      <c r="B4" s="7"/>
      <c r="C4" s="13"/>
      <c r="D4" s="13"/>
      <c r="E4" s="13"/>
      <c r="F4" s="14"/>
      <c r="G4" s="98" t="s">
        <v>52</v>
      </c>
      <c r="H4" s="149">
        <f>+'Resumen Anexo 1'!G9</f>
        <v>0</v>
      </c>
      <c r="I4" s="35"/>
      <c r="J4" s="33"/>
      <c r="K4" s="15"/>
      <c r="L4" s="153"/>
      <c r="M4" s="27"/>
      <c r="N4" s="7"/>
      <c r="O4" s="14"/>
    </row>
    <row r="5" spans="2:15" ht="15.75" customHeight="1" x14ac:dyDescent="0.35">
      <c r="B5" s="7"/>
      <c r="C5" s="13"/>
      <c r="D5" s="13"/>
      <c r="E5" s="13"/>
      <c r="F5" s="14"/>
      <c r="G5" s="99" t="s">
        <v>53</v>
      </c>
      <c r="H5" s="94"/>
      <c r="I5" s="35"/>
      <c r="J5" s="33"/>
      <c r="K5" s="15"/>
      <c r="L5" s="153"/>
      <c r="M5" s="27"/>
      <c r="N5" s="7"/>
      <c r="O5" s="14"/>
    </row>
    <row r="6" spans="2:15" ht="15.75" customHeight="1" x14ac:dyDescent="0.35">
      <c r="B6" s="7"/>
      <c r="C6" s="17"/>
      <c r="D6" s="17"/>
      <c r="E6" s="17"/>
      <c r="F6" s="18"/>
      <c r="G6" s="99" t="s">
        <v>54</v>
      </c>
      <c r="H6" s="95"/>
      <c r="J6" s="34"/>
      <c r="K6" s="15"/>
      <c r="M6" s="27"/>
      <c r="N6" s="7"/>
      <c r="O6" s="18"/>
    </row>
    <row r="7" spans="2:15" ht="18.75" customHeight="1" thickBot="1" x14ac:dyDescent="0.4">
      <c r="B7" s="7"/>
      <c r="C7" s="17"/>
      <c r="D7" s="17"/>
      <c r="E7" s="17"/>
      <c r="F7" s="18"/>
      <c r="H7" s="34"/>
      <c r="J7" s="34"/>
      <c r="K7" s="15"/>
      <c r="M7" s="27"/>
      <c r="N7" s="7"/>
      <c r="O7" s="18"/>
    </row>
    <row r="8" spans="2:15" s="21" customFormat="1" ht="14" customHeight="1" x14ac:dyDescent="0.35">
      <c r="B8" s="16"/>
      <c r="C8" s="191" t="s">
        <v>9</v>
      </c>
      <c r="D8" s="193" t="s">
        <v>12</v>
      </c>
      <c r="E8" s="193" t="s">
        <v>11</v>
      </c>
      <c r="F8" s="193" t="s">
        <v>0</v>
      </c>
      <c r="G8" s="193" t="s">
        <v>1</v>
      </c>
      <c r="H8" s="193" t="s">
        <v>4</v>
      </c>
      <c r="I8" s="193" t="s">
        <v>6</v>
      </c>
      <c r="J8" s="193" t="s">
        <v>3</v>
      </c>
      <c r="K8" s="193" t="s">
        <v>2</v>
      </c>
      <c r="L8" s="195" t="s">
        <v>10</v>
      </c>
      <c r="M8" s="28"/>
      <c r="N8" s="16"/>
    </row>
    <row r="9" spans="2:15" s="21" customFormat="1" ht="15" thickBot="1" x14ac:dyDescent="0.4">
      <c r="B9" s="16"/>
      <c r="C9" s="192"/>
      <c r="D9" s="194"/>
      <c r="E9" s="194"/>
      <c r="F9" s="194"/>
      <c r="G9" s="194"/>
      <c r="H9" s="194"/>
      <c r="I9" s="194"/>
      <c r="J9" s="194"/>
      <c r="K9" s="194"/>
      <c r="L9" s="196"/>
      <c r="M9" s="28"/>
      <c r="N9" s="16"/>
    </row>
    <row r="10" spans="2:15" s="20" customFormat="1" ht="15.75" customHeight="1" x14ac:dyDescent="0.25">
      <c r="B10" s="19"/>
      <c r="C10" s="160">
        <v>1</v>
      </c>
      <c r="D10" s="101" t="str">
        <f>IF(E10&gt;0,VLOOKUP(E10,Hoja2!$B$3:$C$8,2,0)," ")</f>
        <v xml:space="preserve"> </v>
      </c>
      <c r="E10" s="105"/>
      <c r="F10" s="106"/>
      <c r="G10" s="105"/>
      <c r="H10" s="105"/>
      <c r="I10" s="106"/>
      <c r="J10" s="106"/>
      <c r="K10" s="107"/>
      <c r="L10" s="154"/>
      <c r="M10" s="29"/>
      <c r="N10" s="19"/>
    </row>
    <row r="11" spans="2:15" s="20" customFormat="1" ht="15.75" customHeight="1" x14ac:dyDescent="0.25">
      <c r="B11" s="19"/>
      <c r="C11" s="161">
        <f>1+C10</f>
        <v>2</v>
      </c>
      <c r="D11" s="96" t="str">
        <f>IF(E11&gt;0,VLOOKUP(E11,Hoja2!$B$3:$C$8,2,0)," ")</f>
        <v xml:space="preserve"> </v>
      </c>
      <c r="E11" s="108"/>
      <c r="F11" s="109"/>
      <c r="G11" s="109"/>
      <c r="H11" s="109"/>
      <c r="I11" s="109"/>
      <c r="J11" s="109"/>
      <c r="K11" s="110"/>
      <c r="L11" s="155"/>
      <c r="M11" s="29"/>
      <c r="N11" s="19"/>
    </row>
    <row r="12" spans="2:15" s="20" customFormat="1" ht="15.75" customHeight="1" x14ac:dyDescent="0.25">
      <c r="B12" s="19"/>
      <c r="C12" s="161">
        <f t="shared" ref="C12:C59" si="0">1+C11</f>
        <v>3</v>
      </c>
      <c r="D12" s="96" t="str">
        <f>IF(E12&gt;0,VLOOKUP(E12,Hoja2!$B$3:$C$8,2,0)," ")</f>
        <v xml:space="preserve"> </v>
      </c>
      <c r="E12" s="108"/>
      <c r="F12" s="109"/>
      <c r="G12" s="109"/>
      <c r="H12" s="109"/>
      <c r="I12" s="109"/>
      <c r="J12" s="109"/>
      <c r="K12" s="110"/>
      <c r="L12" s="155"/>
      <c r="M12" s="29"/>
      <c r="N12" s="19"/>
    </row>
    <row r="13" spans="2:15" s="20" customFormat="1" ht="15.75" customHeight="1" x14ac:dyDescent="0.25">
      <c r="B13" s="19"/>
      <c r="C13" s="161">
        <f t="shared" si="0"/>
        <v>4</v>
      </c>
      <c r="D13" s="96" t="str">
        <f>IF(E13&gt;0,VLOOKUP(E13,Hoja2!$B$3:$C$8,2,0)," ")</f>
        <v xml:space="preserve"> </v>
      </c>
      <c r="E13" s="108"/>
      <c r="F13" s="109"/>
      <c r="G13" s="109"/>
      <c r="H13" s="109"/>
      <c r="I13" s="109"/>
      <c r="J13" s="109"/>
      <c r="K13" s="110"/>
      <c r="L13" s="155"/>
      <c r="M13" s="29"/>
      <c r="N13" s="19"/>
    </row>
    <row r="14" spans="2:15" s="20" customFormat="1" ht="15.75" customHeight="1" x14ac:dyDescent="0.25">
      <c r="B14" s="19"/>
      <c r="C14" s="161">
        <f t="shared" si="0"/>
        <v>5</v>
      </c>
      <c r="D14" s="96" t="str">
        <f>IF(E14&gt;0,VLOOKUP(E14,Hoja2!$B$3:$C$8,2,0)," ")</f>
        <v xml:space="preserve"> </v>
      </c>
      <c r="E14" s="108"/>
      <c r="F14" s="109"/>
      <c r="G14" s="109"/>
      <c r="H14" s="109"/>
      <c r="I14" s="109"/>
      <c r="J14" s="109"/>
      <c r="K14" s="110"/>
      <c r="L14" s="155"/>
      <c r="M14" s="29"/>
      <c r="N14" s="19"/>
    </row>
    <row r="15" spans="2:15" s="20" customFormat="1" ht="15.75" customHeight="1" x14ac:dyDescent="0.25">
      <c r="B15" s="19"/>
      <c r="C15" s="161">
        <f t="shared" si="0"/>
        <v>6</v>
      </c>
      <c r="D15" s="96" t="str">
        <f>IF(E15&gt;0,VLOOKUP(E15,Hoja2!$B$3:$C$8,2,0)," ")</f>
        <v xml:space="preserve"> </v>
      </c>
      <c r="E15" s="108"/>
      <c r="F15" s="109"/>
      <c r="G15" s="109"/>
      <c r="H15" s="109"/>
      <c r="I15" s="109"/>
      <c r="J15" s="109"/>
      <c r="K15" s="110"/>
      <c r="L15" s="155"/>
      <c r="M15" s="29"/>
      <c r="N15" s="19"/>
    </row>
    <row r="16" spans="2:15" s="20" customFormat="1" ht="15.75" customHeight="1" x14ac:dyDescent="0.25">
      <c r="B16" s="19"/>
      <c r="C16" s="161">
        <f t="shared" si="0"/>
        <v>7</v>
      </c>
      <c r="D16" s="96" t="str">
        <f>IF(E16&gt;0,VLOOKUP(E16,Hoja2!$B$3:$C$8,2,0)," ")</f>
        <v xml:space="preserve"> </v>
      </c>
      <c r="E16" s="108"/>
      <c r="F16" s="109"/>
      <c r="G16" s="109"/>
      <c r="H16" s="109"/>
      <c r="I16" s="109"/>
      <c r="J16" s="109"/>
      <c r="K16" s="110"/>
      <c r="L16" s="155"/>
      <c r="M16" s="29"/>
      <c r="N16" s="19"/>
    </row>
    <row r="17" spans="2:14" s="20" customFormat="1" ht="15.75" customHeight="1" x14ac:dyDescent="0.25">
      <c r="B17" s="19"/>
      <c r="C17" s="161">
        <f t="shared" si="0"/>
        <v>8</v>
      </c>
      <c r="D17" s="96" t="str">
        <f>IF(E17&gt;0,VLOOKUP(E17,Hoja2!$B$3:$C$8,2,0)," ")</f>
        <v xml:space="preserve"> </v>
      </c>
      <c r="E17" s="108"/>
      <c r="F17" s="109"/>
      <c r="G17" s="109"/>
      <c r="H17" s="109"/>
      <c r="I17" s="109"/>
      <c r="J17" s="109"/>
      <c r="K17" s="110"/>
      <c r="L17" s="155"/>
      <c r="M17" s="29"/>
      <c r="N17" s="19"/>
    </row>
    <row r="18" spans="2:14" s="20" customFormat="1" ht="15.75" customHeight="1" x14ac:dyDescent="0.25">
      <c r="B18" s="19"/>
      <c r="C18" s="161">
        <f t="shared" si="0"/>
        <v>9</v>
      </c>
      <c r="D18" s="96" t="str">
        <f>IF(E18&gt;0,VLOOKUP(E18,Hoja2!$B$3:$C$8,2,0)," ")</f>
        <v xml:space="preserve"> </v>
      </c>
      <c r="E18" s="108"/>
      <c r="F18" s="109"/>
      <c r="G18" s="109"/>
      <c r="H18" s="109"/>
      <c r="I18" s="109"/>
      <c r="J18" s="109"/>
      <c r="K18" s="110"/>
      <c r="L18" s="155"/>
      <c r="M18" s="29"/>
      <c r="N18" s="19"/>
    </row>
    <row r="19" spans="2:14" s="20" customFormat="1" ht="15.75" customHeight="1" x14ac:dyDescent="0.25">
      <c r="B19" s="19"/>
      <c r="C19" s="161">
        <f t="shared" si="0"/>
        <v>10</v>
      </c>
      <c r="D19" s="96" t="str">
        <f>IF(E19&gt;0,VLOOKUP(E19,Hoja2!$B$3:$C$8,2,0)," ")</f>
        <v xml:space="preserve"> </v>
      </c>
      <c r="E19" s="108"/>
      <c r="F19" s="109"/>
      <c r="G19" s="109"/>
      <c r="H19" s="109"/>
      <c r="I19" s="109"/>
      <c r="J19" s="109"/>
      <c r="K19" s="110"/>
      <c r="L19" s="155"/>
      <c r="M19" s="29"/>
      <c r="N19" s="19"/>
    </row>
    <row r="20" spans="2:14" s="20" customFormat="1" ht="15.75" customHeight="1" x14ac:dyDescent="0.25">
      <c r="B20" s="19"/>
      <c r="C20" s="161">
        <f t="shared" si="0"/>
        <v>11</v>
      </c>
      <c r="D20" s="96" t="str">
        <f>IF(E20&gt;0,VLOOKUP(E20,Hoja2!$B$3:$C$8,2,0)," ")</f>
        <v xml:space="preserve"> </v>
      </c>
      <c r="E20" s="108"/>
      <c r="F20" s="109"/>
      <c r="G20" s="109"/>
      <c r="H20" s="109"/>
      <c r="I20" s="109"/>
      <c r="J20" s="109"/>
      <c r="K20" s="110"/>
      <c r="L20" s="155"/>
      <c r="M20" s="29"/>
      <c r="N20" s="19"/>
    </row>
    <row r="21" spans="2:14" s="20" customFormat="1" ht="15.75" customHeight="1" x14ac:dyDescent="0.25">
      <c r="B21" s="19"/>
      <c r="C21" s="161">
        <f t="shared" si="0"/>
        <v>12</v>
      </c>
      <c r="D21" s="96" t="str">
        <f>IF(E21&gt;0,VLOOKUP(E21,Hoja2!$B$3:$C$8,2,0)," ")</f>
        <v xml:space="preserve"> </v>
      </c>
      <c r="E21" s="108"/>
      <c r="F21" s="109"/>
      <c r="G21" s="109"/>
      <c r="H21" s="109"/>
      <c r="I21" s="109"/>
      <c r="J21" s="109"/>
      <c r="K21" s="110"/>
      <c r="L21" s="155"/>
      <c r="M21" s="29"/>
      <c r="N21" s="19"/>
    </row>
    <row r="22" spans="2:14" s="20" customFormat="1" ht="15.75" customHeight="1" x14ac:dyDescent="0.25">
      <c r="B22" s="19"/>
      <c r="C22" s="161">
        <f t="shared" si="0"/>
        <v>13</v>
      </c>
      <c r="D22" s="96" t="str">
        <f>IF(E22&gt;0,VLOOKUP(E22,Hoja2!$B$3:$C$8,2,0)," ")</f>
        <v xml:space="preserve"> </v>
      </c>
      <c r="E22" s="108"/>
      <c r="F22" s="109"/>
      <c r="G22" s="109"/>
      <c r="H22" s="109"/>
      <c r="I22" s="109"/>
      <c r="J22" s="109"/>
      <c r="K22" s="110"/>
      <c r="L22" s="155"/>
      <c r="M22" s="29"/>
      <c r="N22" s="19"/>
    </row>
    <row r="23" spans="2:14" s="20" customFormat="1" ht="15.75" customHeight="1" x14ac:dyDescent="0.25">
      <c r="B23" s="19"/>
      <c r="C23" s="161">
        <f t="shared" si="0"/>
        <v>14</v>
      </c>
      <c r="D23" s="96" t="str">
        <f>IF(E23&gt;0,VLOOKUP(E23,Hoja2!$B$3:$C$8,2,0)," ")</f>
        <v xml:space="preserve"> </v>
      </c>
      <c r="E23" s="108"/>
      <c r="F23" s="109"/>
      <c r="G23" s="109"/>
      <c r="H23" s="109"/>
      <c r="I23" s="109"/>
      <c r="J23" s="109"/>
      <c r="K23" s="110"/>
      <c r="L23" s="155"/>
      <c r="M23" s="29"/>
      <c r="N23" s="19"/>
    </row>
    <row r="24" spans="2:14" s="20" customFormat="1" ht="15.75" customHeight="1" x14ac:dyDescent="0.25">
      <c r="B24" s="19"/>
      <c r="C24" s="161">
        <f t="shared" si="0"/>
        <v>15</v>
      </c>
      <c r="D24" s="96" t="str">
        <f>IF(E24&gt;0,VLOOKUP(E24,Hoja2!$B$3:$C$8,2,0)," ")</f>
        <v xml:space="preserve"> </v>
      </c>
      <c r="E24" s="108"/>
      <c r="F24" s="109"/>
      <c r="G24" s="109"/>
      <c r="H24" s="109"/>
      <c r="I24" s="109"/>
      <c r="J24" s="109"/>
      <c r="K24" s="110"/>
      <c r="L24" s="155"/>
      <c r="M24" s="29"/>
      <c r="N24" s="19"/>
    </row>
    <row r="25" spans="2:14" s="20" customFormat="1" ht="15.75" customHeight="1" x14ac:dyDescent="0.25">
      <c r="B25" s="19"/>
      <c r="C25" s="161">
        <f t="shared" si="0"/>
        <v>16</v>
      </c>
      <c r="D25" s="96" t="str">
        <f>IF(E25&gt;0,VLOOKUP(E25,Hoja2!$B$3:$C$8,2,0)," ")</f>
        <v xml:space="preserve"> </v>
      </c>
      <c r="E25" s="108"/>
      <c r="F25" s="109"/>
      <c r="G25" s="109"/>
      <c r="H25" s="109"/>
      <c r="I25" s="109"/>
      <c r="J25" s="109"/>
      <c r="K25" s="110"/>
      <c r="L25" s="155"/>
      <c r="M25" s="29"/>
      <c r="N25" s="19"/>
    </row>
    <row r="26" spans="2:14" s="20" customFormat="1" ht="15.75" customHeight="1" x14ac:dyDescent="0.25">
      <c r="B26" s="19"/>
      <c r="C26" s="161">
        <f t="shared" si="0"/>
        <v>17</v>
      </c>
      <c r="D26" s="96" t="str">
        <f>IF(E26&gt;0,VLOOKUP(E26,Hoja2!$B$3:$C$8,2,0)," ")</f>
        <v xml:space="preserve"> </v>
      </c>
      <c r="E26" s="108"/>
      <c r="F26" s="109"/>
      <c r="G26" s="109"/>
      <c r="H26" s="109"/>
      <c r="I26" s="109"/>
      <c r="J26" s="109"/>
      <c r="K26" s="110"/>
      <c r="L26" s="155"/>
      <c r="M26" s="29"/>
      <c r="N26" s="19"/>
    </row>
    <row r="27" spans="2:14" s="20" customFormat="1" ht="15.75" customHeight="1" x14ac:dyDescent="0.25">
      <c r="B27" s="19"/>
      <c r="C27" s="161">
        <f t="shared" si="0"/>
        <v>18</v>
      </c>
      <c r="D27" s="96" t="str">
        <f>IF(E27&gt;0,VLOOKUP(E27,Hoja2!$B$3:$C$8,2,0)," ")</f>
        <v xml:space="preserve"> </v>
      </c>
      <c r="E27" s="108"/>
      <c r="F27" s="109"/>
      <c r="G27" s="109"/>
      <c r="H27" s="109"/>
      <c r="I27" s="109"/>
      <c r="J27" s="109"/>
      <c r="K27" s="110"/>
      <c r="L27" s="155"/>
      <c r="M27" s="29"/>
      <c r="N27" s="19"/>
    </row>
    <row r="28" spans="2:14" s="20" customFormat="1" ht="15.75" customHeight="1" x14ac:dyDescent="0.25">
      <c r="B28" s="19"/>
      <c r="C28" s="161">
        <f t="shared" si="0"/>
        <v>19</v>
      </c>
      <c r="D28" s="96" t="str">
        <f>IF(E28&gt;0,VLOOKUP(E28,Hoja2!$B$3:$C$8,2,0)," ")</f>
        <v xml:space="preserve"> </v>
      </c>
      <c r="E28" s="108"/>
      <c r="F28" s="109"/>
      <c r="G28" s="109"/>
      <c r="H28" s="109"/>
      <c r="I28" s="109"/>
      <c r="J28" s="109"/>
      <c r="K28" s="110"/>
      <c r="L28" s="155"/>
      <c r="M28" s="29"/>
      <c r="N28" s="19"/>
    </row>
    <row r="29" spans="2:14" s="20" customFormat="1" ht="15.75" customHeight="1" x14ac:dyDescent="0.25">
      <c r="B29" s="19"/>
      <c r="C29" s="161">
        <f t="shared" si="0"/>
        <v>20</v>
      </c>
      <c r="D29" s="96" t="str">
        <f>IF(E29&gt;0,VLOOKUP(E29,Hoja2!$B$3:$C$8,2,0)," ")</f>
        <v xml:space="preserve"> </v>
      </c>
      <c r="E29" s="108"/>
      <c r="F29" s="109"/>
      <c r="G29" s="109"/>
      <c r="H29" s="109"/>
      <c r="I29" s="109"/>
      <c r="J29" s="109"/>
      <c r="K29" s="110"/>
      <c r="L29" s="155"/>
      <c r="M29" s="29"/>
      <c r="N29" s="19"/>
    </row>
    <row r="30" spans="2:14" s="20" customFormat="1" ht="15.75" customHeight="1" x14ac:dyDescent="0.25">
      <c r="B30" s="19"/>
      <c r="C30" s="161">
        <f t="shared" si="0"/>
        <v>21</v>
      </c>
      <c r="D30" s="96" t="str">
        <f>IF(E30&gt;0,VLOOKUP(E30,Hoja2!$B$3:$C$8,2,0)," ")</f>
        <v xml:space="preserve"> </v>
      </c>
      <c r="E30" s="108"/>
      <c r="F30" s="109"/>
      <c r="G30" s="109"/>
      <c r="H30" s="109"/>
      <c r="I30" s="109"/>
      <c r="J30" s="109"/>
      <c r="K30" s="110"/>
      <c r="L30" s="155"/>
      <c r="M30" s="29"/>
      <c r="N30" s="19"/>
    </row>
    <row r="31" spans="2:14" s="20" customFormat="1" ht="15.75" customHeight="1" x14ac:dyDescent="0.25">
      <c r="B31" s="19"/>
      <c r="C31" s="161">
        <f t="shared" si="0"/>
        <v>22</v>
      </c>
      <c r="D31" s="96" t="str">
        <f>IF(E31&gt;0,VLOOKUP(E31,Hoja2!$B$3:$C$8,2,0)," ")</f>
        <v xml:space="preserve"> </v>
      </c>
      <c r="E31" s="108"/>
      <c r="F31" s="109"/>
      <c r="G31" s="109"/>
      <c r="H31" s="109"/>
      <c r="I31" s="109"/>
      <c r="J31" s="109"/>
      <c r="K31" s="110"/>
      <c r="L31" s="155"/>
      <c r="M31" s="29"/>
      <c r="N31" s="19"/>
    </row>
    <row r="32" spans="2:14" s="20" customFormat="1" ht="15.75" customHeight="1" x14ac:dyDescent="0.25">
      <c r="B32" s="19"/>
      <c r="C32" s="161">
        <f t="shared" si="0"/>
        <v>23</v>
      </c>
      <c r="D32" s="96" t="str">
        <f>IF(E32&gt;0,VLOOKUP(E32,Hoja2!$B$3:$C$8,2,0)," ")</f>
        <v xml:space="preserve"> </v>
      </c>
      <c r="E32" s="108"/>
      <c r="F32" s="109"/>
      <c r="G32" s="109"/>
      <c r="H32" s="109"/>
      <c r="I32" s="109"/>
      <c r="J32" s="109"/>
      <c r="K32" s="110"/>
      <c r="L32" s="155"/>
      <c r="M32" s="29"/>
      <c r="N32" s="19"/>
    </row>
    <row r="33" spans="2:14" s="20" customFormat="1" ht="15.75" customHeight="1" x14ac:dyDescent="0.25">
      <c r="B33" s="19"/>
      <c r="C33" s="161">
        <f t="shared" si="0"/>
        <v>24</v>
      </c>
      <c r="D33" s="96" t="str">
        <f>IF(E33&gt;0,VLOOKUP(E33,Hoja2!$B$3:$C$8,2,0)," ")</f>
        <v xml:space="preserve"> </v>
      </c>
      <c r="E33" s="108"/>
      <c r="F33" s="109"/>
      <c r="G33" s="109"/>
      <c r="H33" s="109"/>
      <c r="I33" s="109"/>
      <c r="J33" s="109"/>
      <c r="K33" s="110"/>
      <c r="L33" s="155"/>
      <c r="M33" s="29"/>
      <c r="N33" s="19"/>
    </row>
    <row r="34" spans="2:14" s="20" customFormat="1" ht="15.75" customHeight="1" x14ac:dyDescent="0.25">
      <c r="B34" s="19"/>
      <c r="C34" s="161">
        <f t="shared" si="0"/>
        <v>25</v>
      </c>
      <c r="D34" s="96" t="str">
        <f>IF(E34&gt;0,VLOOKUP(E34,Hoja2!$B$3:$C$8,2,0)," ")</f>
        <v xml:space="preserve"> </v>
      </c>
      <c r="E34" s="108"/>
      <c r="F34" s="109"/>
      <c r="G34" s="109"/>
      <c r="H34" s="109"/>
      <c r="I34" s="109"/>
      <c r="J34" s="109"/>
      <c r="K34" s="110"/>
      <c r="L34" s="155"/>
      <c r="M34" s="29"/>
      <c r="N34" s="19"/>
    </row>
    <row r="35" spans="2:14" s="20" customFormat="1" ht="15.75" customHeight="1" x14ac:dyDescent="0.25">
      <c r="B35" s="19"/>
      <c r="C35" s="161">
        <f t="shared" si="0"/>
        <v>26</v>
      </c>
      <c r="D35" s="96" t="str">
        <f>IF(E35&gt;0,VLOOKUP(E35,Hoja2!$B$3:$C$8,2,0)," ")</f>
        <v xml:space="preserve"> </v>
      </c>
      <c r="E35" s="108"/>
      <c r="F35" s="109"/>
      <c r="G35" s="109"/>
      <c r="H35" s="109"/>
      <c r="I35" s="109"/>
      <c r="J35" s="109"/>
      <c r="K35" s="110"/>
      <c r="L35" s="155"/>
      <c r="M35" s="29"/>
      <c r="N35" s="19"/>
    </row>
    <row r="36" spans="2:14" s="20" customFormat="1" ht="15.75" customHeight="1" x14ac:dyDescent="0.25">
      <c r="B36" s="19"/>
      <c r="C36" s="161">
        <f t="shared" si="0"/>
        <v>27</v>
      </c>
      <c r="D36" s="96" t="str">
        <f>IF(E36&gt;0,VLOOKUP(E36,Hoja2!$B$3:$C$8,2,0)," ")</f>
        <v xml:space="preserve"> </v>
      </c>
      <c r="E36" s="108"/>
      <c r="F36" s="109"/>
      <c r="G36" s="109"/>
      <c r="H36" s="109"/>
      <c r="I36" s="109"/>
      <c r="J36" s="109"/>
      <c r="K36" s="110"/>
      <c r="L36" s="155"/>
      <c r="M36" s="29"/>
      <c r="N36" s="19"/>
    </row>
    <row r="37" spans="2:14" s="20" customFormat="1" ht="15.75" customHeight="1" x14ac:dyDescent="0.25">
      <c r="B37" s="19"/>
      <c r="C37" s="161">
        <f t="shared" si="0"/>
        <v>28</v>
      </c>
      <c r="D37" s="96" t="str">
        <f>IF(E37&gt;0,VLOOKUP(E37,Hoja2!$B$3:$C$8,2,0)," ")</f>
        <v xml:space="preserve"> </v>
      </c>
      <c r="E37" s="108"/>
      <c r="F37" s="109"/>
      <c r="G37" s="109"/>
      <c r="H37" s="109"/>
      <c r="I37" s="109"/>
      <c r="J37" s="109"/>
      <c r="K37" s="110"/>
      <c r="L37" s="155"/>
      <c r="M37" s="29"/>
      <c r="N37" s="19"/>
    </row>
    <row r="38" spans="2:14" s="20" customFormat="1" ht="15.75" customHeight="1" x14ac:dyDescent="0.25">
      <c r="B38" s="19"/>
      <c r="C38" s="161">
        <f t="shared" si="0"/>
        <v>29</v>
      </c>
      <c r="D38" s="96" t="str">
        <f>IF(E38&gt;0,VLOOKUP(E38,Hoja2!$B$3:$C$8,2,0)," ")</f>
        <v xml:space="preserve"> </v>
      </c>
      <c r="E38" s="108"/>
      <c r="F38" s="109"/>
      <c r="G38" s="109"/>
      <c r="H38" s="109"/>
      <c r="I38" s="109"/>
      <c r="J38" s="109"/>
      <c r="K38" s="110"/>
      <c r="L38" s="155"/>
      <c r="M38" s="29"/>
      <c r="N38" s="19"/>
    </row>
    <row r="39" spans="2:14" s="20" customFormat="1" ht="15.75" customHeight="1" x14ac:dyDescent="0.25">
      <c r="B39" s="19"/>
      <c r="C39" s="161">
        <f t="shared" si="0"/>
        <v>30</v>
      </c>
      <c r="D39" s="96" t="str">
        <f>IF(E39&gt;0,VLOOKUP(E39,Hoja2!$B$3:$C$8,2,0)," ")</f>
        <v xml:space="preserve"> </v>
      </c>
      <c r="E39" s="108"/>
      <c r="F39" s="109"/>
      <c r="G39" s="109"/>
      <c r="H39" s="109"/>
      <c r="I39" s="109"/>
      <c r="J39" s="109"/>
      <c r="K39" s="110"/>
      <c r="L39" s="155"/>
      <c r="M39" s="29"/>
      <c r="N39" s="19"/>
    </row>
    <row r="40" spans="2:14" s="20" customFormat="1" ht="15.75" customHeight="1" x14ac:dyDescent="0.25">
      <c r="B40" s="19"/>
      <c r="C40" s="161">
        <f t="shared" si="0"/>
        <v>31</v>
      </c>
      <c r="D40" s="96" t="str">
        <f>IF(E40&gt;0,VLOOKUP(E40,Hoja2!$B$3:$C$8,2,0)," ")</f>
        <v xml:space="preserve"> </v>
      </c>
      <c r="E40" s="108"/>
      <c r="F40" s="109"/>
      <c r="G40" s="109"/>
      <c r="H40" s="109"/>
      <c r="I40" s="109"/>
      <c r="J40" s="109"/>
      <c r="K40" s="110"/>
      <c r="L40" s="155"/>
      <c r="M40" s="29"/>
      <c r="N40" s="19"/>
    </row>
    <row r="41" spans="2:14" s="20" customFormat="1" ht="15.75" customHeight="1" x14ac:dyDescent="0.25">
      <c r="B41" s="19"/>
      <c r="C41" s="161">
        <f t="shared" si="0"/>
        <v>32</v>
      </c>
      <c r="D41" s="96" t="str">
        <f>IF(E41&gt;0,VLOOKUP(E41,Hoja2!$B$3:$C$8,2,0)," ")</f>
        <v xml:space="preserve"> </v>
      </c>
      <c r="E41" s="108"/>
      <c r="F41" s="109"/>
      <c r="G41" s="109"/>
      <c r="H41" s="109"/>
      <c r="I41" s="109"/>
      <c r="J41" s="109"/>
      <c r="K41" s="110"/>
      <c r="L41" s="155"/>
      <c r="M41" s="29"/>
      <c r="N41" s="19"/>
    </row>
    <row r="42" spans="2:14" s="20" customFormat="1" ht="15.75" customHeight="1" x14ac:dyDescent="0.25">
      <c r="B42" s="19"/>
      <c r="C42" s="161">
        <f t="shared" si="0"/>
        <v>33</v>
      </c>
      <c r="D42" s="96" t="str">
        <f>IF(E42&gt;0,VLOOKUP(E42,Hoja2!$B$3:$C$8,2,0)," ")</f>
        <v xml:space="preserve"> </v>
      </c>
      <c r="E42" s="108"/>
      <c r="F42" s="109"/>
      <c r="G42" s="109"/>
      <c r="H42" s="109"/>
      <c r="I42" s="109"/>
      <c r="J42" s="109"/>
      <c r="K42" s="110"/>
      <c r="L42" s="155"/>
      <c r="M42" s="29"/>
      <c r="N42" s="19"/>
    </row>
    <row r="43" spans="2:14" s="20" customFormat="1" ht="15.75" customHeight="1" x14ac:dyDescent="0.25">
      <c r="B43" s="19"/>
      <c r="C43" s="161">
        <f t="shared" si="0"/>
        <v>34</v>
      </c>
      <c r="D43" s="96" t="str">
        <f>IF(E43&gt;0,VLOOKUP(E43,Hoja2!$B$3:$C$8,2,0)," ")</f>
        <v xml:space="preserve"> </v>
      </c>
      <c r="E43" s="108"/>
      <c r="F43" s="109"/>
      <c r="G43" s="109"/>
      <c r="H43" s="109"/>
      <c r="I43" s="109"/>
      <c r="J43" s="109"/>
      <c r="K43" s="110"/>
      <c r="L43" s="155"/>
      <c r="M43" s="29"/>
      <c r="N43" s="19"/>
    </row>
    <row r="44" spans="2:14" s="20" customFormat="1" ht="15.75" customHeight="1" x14ac:dyDescent="0.25">
      <c r="B44" s="19"/>
      <c r="C44" s="161">
        <f t="shared" si="0"/>
        <v>35</v>
      </c>
      <c r="D44" s="96" t="str">
        <f>IF(E44&gt;0,VLOOKUP(E44,Hoja2!$B$3:$C$8,2,0)," ")</f>
        <v xml:space="preserve"> </v>
      </c>
      <c r="E44" s="108"/>
      <c r="F44" s="109"/>
      <c r="G44" s="109"/>
      <c r="H44" s="109"/>
      <c r="I44" s="109"/>
      <c r="J44" s="109"/>
      <c r="K44" s="110"/>
      <c r="L44" s="155"/>
      <c r="M44" s="29"/>
      <c r="N44" s="19"/>
    </row>
    <row r="45" spans="2:14" s="20" customFormat="1" ht="15.75" customHeight="1" x14ac:dyDescent="0.25">
      <c r="B45" s="19"/>
      <c r="C45" s="161">
        <f t="shared" si="0"/>
        <v>36</v>
      </c>
      <c r="D45" s="96" t="str">
        <f>IF(E45&gt;0,VLOOKUP(E45,Hoja2!$B$3:$C$8,2,0)," ")</f>
        <v xml:space="preserve"> </v>
      </c>
      <c r="E45" s="108"/>
      <c r="F45" s="109"/>
      <c r="G45" s="109"/>
      <c r="H45" s="109"/>
      <c r="I45" s="109"/>
      <c r="J45" s="109"/>
      <c r="K45" s="110"/>
      <c r="L45" s="155"/>
      <c r="M45" s="29"/>
      <c r="N45" s="19"/>
    </row>
    <row r="46" spans="2:14" s="20" customFormat="1" ht="15.75" customHeight="1" x14ac:dyDescent="0.25">
      <c r="B46" s="19"/>
      <c r="C46" s="161">
        <f t="shared" si="0"/>
        <v>37</v>
      </c>
      <c r="D46" s="96" t="str">
        <f>IF(E46&gt;0,VLOOKUP(E46,Hoja2!$B$3:$C$8,2,0)," ")</f>
        <v xml:space="preserve"> </v>
      </c>
      <c r="E46" s="108"/>
      <c r="F46" s="109"/>
      <c r="G46" s="109"/>
      <c r="H46" s="109"/>
      <c r="I46" s="109"/>
      <c r="J46" s="109"/>
      <c r="K46" s="110"/>
      <c r="L46" s="155"/>
      <c r="M46" s="29"/>
      <c r="N46" s="19"/>
    </row>
    <row r="47" spans="2:14" s="20" customFormat="1" ht="15.75" customHeight="1" x14ac:dyDescent="0.25">
      <c r="B47" s="19"/>
      <c r="C47" s="161">
        <f t="shared" si="0"/>
        <v>38</v>
      </c>
      <c r="D47" s="96" t="str">
        <f>IF(E47&gt;0,VLOOKUP(E47,Hoja2!$B$3:$C$8,2,0)," ")</f>
        <v xml:space="preserve"> </v>
      </c>
      <c r="E47" s="108"/>
      <c r="F47" s="109"/>
      <c r="G47" s="109"/>
      <c r="H47" s="109"/>
      <c r="I47" s="109"/>
      <c r="J47" s="109"/>
      <c r="K47" s="110"/>
      <c r="L47" s="155"/>
      <c r="M47" s="29"/>
      <c r="N47" s="19"/>
    </row>
    <row r="48" spans="2:14" s="20" customFormat="1" ht="15.75" customHeight="1" x14ac:dyDescent="0.25">
      <c r="B48" s="19"/>
      <c r="C48" s="161">
        <f t="shared" si="0"/>
        <v>39</v>
      </c>
      <c r="D48" s="96" t="str">
        <f>IF(E48&gt;0,VLOOKUP(E48,Hoja2!$B$3:$C$8,2,0)," ")</f>
        <v xml:space="preserve"> </v>
      </c>
      <c r="E48" s="108"/>
      <c r="F48" s="109"/>
      <c r="G48" s="109"/>
      <c r="H48" s="109"/>
      <c r="I48" s="109"/>
      <c r="J48" s="109"/>
      <c r="K48" s="110"/>
      <c r="L48" s="155"/>
      <c r="M48" s="29"/>
      <c r="N48" s="19"/>
    </row>
    <row r="49" spans="2:16" s="20" customFormat="1" ht="15.75" customHeight="1" x14ac:dyDescent="0.25">
      <c r="B49" s="19"/>
      <c r="C49" s="161">
        <f t="shared" si="0"/>
        <v>40</v>
      </c>
      <c r="D49" s="96" t="str">
        <f>IF(E49&gt;0,VLOOKUP(E49,Hoja2!$B$3:$C$8,2,0)," ")</f>
        <v xml:space="preserve"> </v>
      </c>
      <c r="E49" s="108"/>
      <c r="F49" s="109"/>
      <c r="G49" s="109"/>
      <c r="H49" s="109"/>
      <c r="I49" s="109"/>
      <c r="J49" s="109"/>
      <c r="K49" s="110"/>
      <c r="L49" s="155"/>
      <c r="M49" s="29"/>
      <c r="N49" s="19"/>
    </row>
    <row r="50" spans="2:16" s="20" customFormat="1" ht="15.75" customHeight="1" x14ac:dyDescent="0.25">
      <c r="B50" s="19"/>
      <c r="C50" s="161">
        <f t="shared" si="0"/>
        <v>41</v>
      </c>
      <c r="D50" s="96" t="str">
        <f>IF(E50&gt;0,VLOOKUP(E50,Hoja2!$B$3:$C$8,2,0)," ")</f>
        <v xml:space="preserve"> </v>
      </c>
      <c r="E50" s="108"/>
      <c r="F50" s="109"/>
      <c r="G50" s="109"/>
      <c r="H50" s="109"/>
      <c r="I50" s="109"/>
      <c r="J50" s="109"/>
      <c r="K50" s="110"/>
      <c r="L50" s="155"/>
      <c r="M50" s="29"/>
      <c r="N50" s="19"/>
    </row>
    <row r="51" spans="2:16" s="20" customFormat="1" ht="15.75" customHeight="1" x14ac:dyDescent="0.25">
      <c r="B51" s="19"/>
      <c r="C51" s="161">
        <f t="shared" si="0"/>
        <v>42</v>
      </c>
      <c r="D51" s="96" t="str">
        <f>IF(E51&gt;0,VLOOKUP(E51,Hoja2!$B$3:$C$8,2,0)," ")</f>
        <v xml:space="preserve"> </v>
      </c>
      <c r="E51" s="108"/>
      <c r="F51" s="109"/>
      <c r="G51" s="109"/>
      <c r="H51" s="109"/>
      <c r="I51" s="109"/>
      <c r="J51" s="109"/>
      <c r="K51" s="110"/>
      <c r="L51" s="155"/>
      <c r="M51" s="29"/>
      <c r="N51" s="19"/>
    </row>
    <row r="52" spans="2:16" s="20" customFormat="1" ht="15.75" customHeight="1" x14ac:dyDescent="0.25">
      <c r="B52" s="19"/>
      <c r="C52" s="161">
        <f t="shared" si="0"/>
        <v>43</v>
      </c>
      <c r="D52" s="96" t="str">
        <f>IF(E52&gt;0,VLOOKUP(E52,Hoja2!$B$3:$C$8,2,0)," ")</f>
        <v xml:space="preserve"> </v>
      </c>
      <c r="E52" s="108"/>
      <c r="F52" s="109"/>
      <c r="G52" s="109"/>
      <c r="H52" s="109"/>
      <c r="I52" s="109"/>
      <c r="J52" s="109"/>
      <c r="K52" s="110"/>
      <c r="L52" s="155"/>
      <c r="M52" s="29"/>
      <c r="N52" s="19"/>
    </row>
    <row r="53" spans="2:16" s="20" customFormat="1" ht="15.75" customHeight="1" x14ac:dyDescent="0.25">
      <c r="B53" s="19"/>
      <c r="C53" s="161">
        <f t="shared" si="0"/>
        <v>44</v>
      </c>
      <c r="D53" s="96" t="str">
        <f>IF(E53&gt;0,VLOOKUP(E53,Hoja2!$B$3:$C$8,2,0)," ")</f>
        <v xml:space="preserve"> </v>
      </c>
      <c r="E53" s="108"/>
      <c r="F53" s="109"/>
      <c r="G53" s="109"/>
      <c r="H53" s="109"/>
      <c r="I53" s="109"/>
      <c r="J53" s="109"/>
      <c r="K53" s="110"/>
      <c r="L53" s="155"/>
      <c r="M53" s="29"/>
      <c r="N53" s="19"/>
    </row>
    <row r="54" spans="2:16" s="20" customFormat="1" ht="15.75" customHeight="1" x14ac:dyDescent="0.25">
      <c r="B54" s="19"/>
      <c r="C54" s="161">
        <f t="shared" si="0"/>
        <v>45</v>
      </c>
      <c r="D54" s="96" t="str">
        <f>IF(E54&gt;0,VLOOKUP(E54,Hoja2!$B$3:$C$8,2,0)," ")</f>
        <v xml:space="preserve"> </v>
      </c>
      <c r="E54" s="108"/>
      <c r="F54" s="109"/>
      <c r="G54" s="109"/>
      <c r="H54" s="109"/>
      <c r="I54" s="109"/>
      <c r="J54" s="109"/>
      <c r="K54" s="110"/>
      <c r="L54" s="155"/>
      <c r="M54" s="29"/>
      <c r="N54" s="19"/>
    </row>
    <row r="55" spans="2:16" s="20" customFormat="1" ht="15.75" customHeight="1" x14ac:dyDescent="0.25">
      <c r="B55" s="19"/>
      <c r="C55" s="161">
        <f t="shared" si="0"/>
        <v>46</v>
      </c>
      <c r="D55" s="96" t="str">
        <f>IF(E55&gt;0,VLOOKUP(E55,Hoja2!$B$3:$C$8,2,0)," ")</f>
        <v xml:space="preserve"> </v>
      </c>
      <c r="E55" s="108"/>
      <c r="F55" s="109"/>
      <c r="G55" s="109"/>
      <c r="H55" s="109"/>
      <c r="I55" s="109"/>
      <c r="J55" s="109"/>
      <c r="K55" s="110"/>
      <c r="L55" s="155"/>
      <c r="M55" s="29"/>
      <c r="N55" s="19"/>
    </row>
    <row r="56" spans="2:16" s="20" customFormat="1" ht="15.75" customHeight="1" x14ac:dyDescent="0.25">
      <c r="B56" s="19"/>
      <c r="C56" s="161">
        <f t="shared" si="0"/>
        <v>47</v>
      </c>
      <c r="D56" s="97" t="str">
        <f>IF(E56&gt;0,VLOOKUP(E56,Hoja2!$B$3:$C$8,2,0)," ")</f>
        <v xml:space="preserve"> </v>
      </c>
      <c r="E56" s="111"/>
      <c r="F56" s="112"/>
      <c r="G56" s="112"/>
      <c r="H56" s="112"/>
      <c r="I56" s="112"/>
      <c r="J56" s="112"/>
      <c r="K56" s="113"/>
      <c r="L56" s="156"/>
      <c r="M56" s="29"/>
      <c r="N56" s="19"/>
    </row>
    <row r="57" spans="2:16" s="20" customFormat="1" ht="15.75" customHeight="1" x14ac:dyDescent="0.25">
      <c r="B57" s="19"/>
      <c r="C57" s="161">
        <f t="shared" si="0"/>
        <v>48</v>
      </c>
      <c r="D57" s="97" t="str">
        <f>IF(E57&gt;0,VLOOKUP(E57,Hoja2!$B$3:$C$8,2,0)," ")</f>
        <v xml:space="preserve"> </v>
      </c>
      <c r="E57" s="111"/>
      <c r="F57" s="112"/>
      <c r="G57" s="112"/>
      <c r="H57" s="112"/>
      <c r="I57" s="112"/>
      <c r="J57" s="112"/>
      <c r="K57" s="113"/>
      <c r="L57" s="156"/>
      <c r="M57" s="29"/>
      <c r="N57" s="19"/>
    </row>
    <row r="58" spans="2:16" s="20" customFormat="1" ht="15.75" customHeight="1" x14ac:dyDescent="0.25">
      <c r="B58" s="19"/>
      <c r="C58" s="161">
        <f t="shared" si="0"/>
        <v>49</v>
      </c>
      <c r="D58" s="97" t="str">
        <f>IF(E58&gt;0,VLOOKUP(E58,Hoja2!$B$3:$C$8,2,0)," ")</f>
        <v xml:space="preserve"> </v>
      </c>
      <c r="E58" s="111"/>
      <c r="F58" s="112"/>
      <c r="G58" s="112"/>
      <c r="H58" s="112"/>
      <c r="I58" s="112"/>
      <c r="J58" s="112"/>
      <c r="K58" s="113"/>
      <c r="L58" s="156"/>
      <c r="M58" s="29"/>
      <c r="N58" s="19"/>
    </row>
    <row r="59" spans="2:16" s="20" customFormat="1" ht="15.75" customHeight="1" thickBot="1" x14ac:dyDescent="0.3">
      <c r="B59" s="19"/>
      <c r="C59" s="162">
        <f t="shared" si="0"/>
        <v>50</v>
      </c>
      <c r="D59" s="102" t="str">
        <f>IF(E59&gt;0,VLOOKUP(E59,Hoja2!$B$3:$C$8,2,0)," ")</f>
        <v xml:space="preserve"> </v>
      </c>
      <c r="E59" s="114"/>
      <c r="F59" s="114"/>
      <c r="G59" s="114"/>
      <c r="H59" s="114"/>
      <c r="I59" s="114"/>
      <c r="J59" s="114"/>
      <c r="K59" s="114"/>
      <c r="L59" s="157"/>
      <c r="M59" s="29"/>
      <c r="N59" s="19"/>
    </row>
    <row r="60" spans="2:16" s="20" customFormat="1" ht="27.75" customHeight="1" thickBot="1" x14ac:dyDescent="0.3">
      <c r="B60" s="19"/>
      <c r="C60" s="22"/>
      <c r="D60" s="197"/>
      <c r="E60" s="197"/>
      <c r="F60" s="22"/>
      <c r="G60" s="22"/>
      <c r="H60" s="22"/>
      <c r="I60" s="22"/>
      <c r="J60" s="22"/>
      <c r="K60" s="100" t="s">
        <v>13</v>
      </c>
      <c r="L60" s="158">
        <f>SUM(L10:L59)</f>
        <v>0</v>
      </c>
      <c r="M60" s="29"/>
      <c r="N60" s="19"/>
      <c r="O60" s="22"/>
    </row>
    <row r="61" spans="2:16" ht="15" thickBot="1" x14ac:dyDescent="0.4"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159"/>
      <c r="M61" s="30"/>
      <c r="N61" s="7"/>
      <c r="O61" s="31"/>
      <c r="P61" s="13"/>
    </row>
    <row r="62" spans="2:16" ht="10.5" customHeight="1" x14ac:dyDescent="0.35"/>
    <row r="64" spans="2:16" x14ac:dyDescent="0.35">
      <c r="B64" s="36"/>
    </row>
  </sheetData>
  <sheetProtection algorithmName="SHA-512" hashValue="QPzXhs7DndnVQzDhdzY6litu2askvvn1XbYPWqDPH3P+/R+K9yOoyXUrRtymIMIGqDn255JEqWT2Uaf/F7WmeA==" saltValue="10T/S0fmw3KvMgxjq7Jcww==" spinCount="100000" sheet="1" objects="1" scenarios="1" formatRows="0" insertRows="0" deleteRows="0" selectLockedCells="1"/>
  <mergeCells count="11">
    <mergeCell ref="I8:I9"/>
    <mergeCell ref="J8:J9"/>
    <mergeCell ref="K8:K9"/>
    <mergeCell ref="L8:L9"/>
    <mergeCell ref="D60:E60"/>
    <mergeCell ref="H8:H9"/>
    <mergeCell ref="C8:C9"/>
    <mergeCell ref="D8:D9"/>
    <mergeCell ref="E8:E9"/>
    <mergeCell ref="F8:F9"/>
    <mergeCell ref="G8:G9"/>
  </mergeCells>
  <dataValidations count="2">
    <dataValidation type="list" allowBlank="1" showInputMessage="1" showErrorMessage="1" error="Sólo se permite el ingreso de las categorias de personal definidas por FONDAP" sqref="I60:I15262" xr:uid="{00000000-0002-0000-0100-000000000000}">
      <formula1>Personal</formula1>
    </dataValidation>
    <dataValidation type="list" allowBlank="1" showInputMessage="1" showErrorMessage="1" error="Debe ingresar sólo categorias de personal admitidas por FONDAP" sqref="I15263:I19802" xr:uid="{00000000-0002-0000-0100-000001000000}">
      <formula1>"Personal"</formula1>
    </dataValidation>
  </dataValidations>
  <printOptions horizontalCentered="1"/>
  <pageMargins left="0" right="0" top="0.35433070866141736" bottom="0.35433070866141736" header="0.11811023622047245" footer="0.11811023622047245"/>
  <pageSetup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Hoja2!$B$3:$B$8</xm:f>
          </x14:formula1>
          <xm:sqref>E10:E59</xm:sqref>
        </x14:dataValidation>
        <x14:dataValidation type="list" errorStyle="warning" allowBlank="1" showInputMessage="1" showErrorMessage="1" xr:uid="{00000000-0002-0000-0100-000003000000}">
          <x14:formula1>
            <xm:f>Hoja2!$A$12:$A$15</xm:f>
          </x14:formula1>
          <xm:sqref>I10:I58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D4" sqref="D4"/>
    </sheetView>
  </sheetViews>
  <sheetFormatPr baseColWidth="10" defaultColWidth="11.54296875" defaultRowHeight="13" x14ac:dyDescent="0.25"/>
  <cols>
    <col min="1" max="1" width="11" style="122" customWidth="1"/>
    <col min="2" max="2" width="30.6328125" style="124" customWidth="1"/>
    <col min="3" max="3" width="13.453125" style="124" customWidth="1"/>
    <col min="4" max="4" width="31.90625" style="124" customWidth="1"/>
    <col min="5" max="5" width="22.54296875" style="124" customWidth="1"/>
    <col min="6" max="8" width="11.54296875" style="127"/>
    <col min="9" max="9" width="18" style="124" bestFit="1" customWidth="1"/>
    <col min="10" max="16384" width="11.54296875" style="124"/>
  </cols>
  <sheetData>
    <row r="1" spans="1:9" s="122" customFormat="1" ht="13.25" x14ac:dyDescent="0.25">
      <c r="A1" s="121" t="s">
        <v>74</v>
      </c>
      <c r="B1" s="121" t="s">
        <v>75</v>
      </c>
      <c r="C1" s="121" t="s">
        <v>56</v>
      </c>
      <c r="D1" s="121" t="s">
        <v>76</v>
      </c>
      <c r="E1" s="121" t="s">
        <v>77</v>
      </c>
      <c r="F1" s="125" t="s">
        <v>78</v>
      </c>
      <c r="G1" s="125" t="s">
        <v>79</v>
      </c>
      <c r="H1" s="125" t="s">
        <v>80</v>
      </c>
      <c r="I1" s="121" t="s">
        <v>108</v>
      </c>
    </row>
    <row r="2" spans="1:9" ht="12.5" x14ac:dyDescent="0.25">
      <c r="A2" s="121" t="s">
        <v>110</v>
      </c>
      <c r="B2" s="123" t="s">
        <v>85</v>
      </c>
      <c r="C2" s="133" t="s">
        <v>165</v>
      </c>
      <c r="D2" s="123" t="s">
        <v>182</v>
      </c>
      <c r="E2" s="123" t="s">
        <v>140</v>
      </c>
      <c r="F2" s="126">
        <v>240000000</v>
      </c>
      <c r="G2" s="126">
        <v>20618153</v>
      </c>
      <c r="H2" s="126">
        <v>83000000</v>
      </c>
      <c r="I2" s="123" t="s">
        <v>180</v>
      </c>
    </row>
    <row r="3" spans="1:9" ht="12.5" x14ac:dyDescent="0.25">
      <c r="A3" s="121" t="s">
        <v>111</v>
      </c>
      <c r="B3" s="123" t="s">
        <v>102</v>
      </c>
      <c r="C3" s="133" t="s">
        <v>166</v>
      </c>
      <c r="D3" s="123" t="s">
        <v>162</v>
      </c>
      <c r="E3" s="123" t="s">
        <v>141</v>
      </c>
      <c r="F3" s="126">
        <v>239093689</v>
      </c>
      <c r="G3" s="126">
        <v>26500000</v>
      </c>
      <c r="H3" s="126">
        <v>75209133</v>
      </c>
      <c r="I3" s="123" t="s">
        <v>178</v>
      </c>
    </row>
    <row r="4" spans="1:9" ht="12.5" x14ac:dyDescent="0.25">
      <c r="A4" s="121" t="s">
        <v>112</v>
      </c>
      <c r="B4" s="123" t="s">
        <v>99</v>
      </c>
      <c r="C4" s="133" t="s">
        <v>167</v>
      </c>
      <c r="D4" s="123" t="s">
        <v>91</v>
      </c>
      <c r="E4" s="123" t="s">
        <v>185</v>
      </c>
      <c r="F4" s="126">
        <v>182585497</v>
      </c>
      <c r="G4" s="126">
        <v>14000000</v>
      </c>
      <c r="H4" s="126">
        <v>58447800</v>
      </c>
      <c r="I4" s="123" t="s">
        <v>179</v>
      </c>
    </row>
    <row r="5" spans="1:9" ht="12.5" x14ac:dyDescent="0.25">
      <c r="A5" s="121" t="s">
        <v>81</v>
      </c>
      <c r="B5" s="123" t="s">
        <v>82</v>
      </c>
      <c r="C5" s="133" t="s">
        <v>168</v>
      </c>
      <c r="D5" s="123" t="s">
        <v>109</v>
      </c>
      <c r="E5" s="123" t="s">
        <v>83</v>
      </c>
      <c r="F5" s="126">
        <v>81561000</v>
      </c>
      <c r="G5" s="126">
        <v>17500000</v>
      </c>
      <c r="H5" s="126">
        <v>35500000</v>
      </c>
      <c r="I5" s="123" t="s">
        <v>180</v>
      </c>
    </row>
    <row r="6" spans="1:9" ht="12.5" x14ac:dyDescent="0.25">
      <c r="A6" s="121" t="s">
        <v>113</v>
      </c>
      <c r="B6" s="123" t="s">
        <v>84</v>
      </c>
      <c r="C6" s="133" t="s">
        <v>169</v>
      </c>
      <c r="D6" s="123" t="s">
        <v>107</v>
      </c>
      <c r="E6" s="123" t="s">
        <v>142</v>
      </c>
      <c r="F6" s="126">
        <v>175415017</v>
      </c>
      <c r="G6" s="126">
        <v>19490558</v>
      </c>
      <c r="H6" s="126">
        <v>77968000</v>
      </c>
      <c r="I6" s="123" t="s">
        <v>180</v>
      </c>
    </row>
    <row r="7" spans="1:9" ht="12.5" x14ac:dyDescent="0.25">
      <c r="A7" s="121" t="s">
        <v>114</v>
      </c>
      <c r="B7" s="123" t="s">
        <v>82</v>
      </c>
      <c r="C7" s="133" t="s">
        <v>168</v>
      </c>
      <c r="D7" s="123" t="s">
        <v>135</v>
      </c>
      <c r="E7" s="123" t="s">
        <v>143</v>
      </c>
      <c r="F7" s="126">
        <v>185075213</v>
      </c>
      <c r="G7" s="126">
        <v>14948736</v>
      </c>
      <c r="H7" s="126">
        <v>59794940</v>
      </c>
      <c r="I7" s="123" t="s">
        <v>180</v>
      </c>
    </row>
    <row r="8" spans="1:9" ht="12.5" x14ac:dyDescent="0.25">
      <c r="A8" s="121" t="s">
        <v>115</v>
      </c>
      <c r="B8" s="123" t="s">
        <v>102</v>
      </c>
      <c r="C8" s="133" t="s">
        <v>166</v>
      </c>
      <c r="D8" s="123" t="s">
        <v>163</v>
      </c>
      <c r="E8" s="123" t="s">
        <v>144</v>
      </c>
      <c r="F8" s="126">
        <v>152906202</v>
      </c>
      <c r="G8" s="126">
        <v>27860392</v>
      </c>
      <c r="H8" s="126">
        <v>63439376</v>
      </c>
      <c r="I8" s="123" t="s">
        <v>178</v>
      </c>
    </row>
    <row r="9" spans="1:9" ht="12.5" x14ac:dyDescent="0.25">
      <c r="A9" s="121" t="s">
        <v>116</v>
      </c>
      <c r="B9" s="123" t="s">
        <v>88</v>
      </c>
      <c r="C9" s="133" t="s">
        <v>170</v>
      </c>
      <c r="D9" s="123" t="s">
        <v>89</v>
      </c>
      <c r="E9" s="123" t="s">
        <v>145</v>
      </c>
      <c r="F9" s="126">
        <v>135254170</v>
      </c>
      <c r="G9" s="126">
        <v>22973280</v>
      </c>
      <c r="H9" s="126">
        <v>68950000</v>
      </c>
      <c r="I9" s="123" t="s">
        <v>179</v>
      </c>
    </row>
    <row r="10" spans="1:9" ht="12.5" x14ac:dyDescent="0.25">
      <c r="A10" s="121" t="s">
        <v>117</v>
      </c>
      <c r="B10" s="123" t="s">
        <v>88</v>
      </c>
      <c r="C10" s="133" t="s">
        <v>170</v>
      </c>
      <c r="D10" s="123" t="s">
        <v>89</v>
      </c>
      <c r="E10" s="123" t="s">
        <v>146</v>
      </c>
      <c r="F10" s="126">
        <v>145541860</v>
      </c>
      <c r="G10" s="126">
        <v>14565646</v>
      </c>
      <c r="H10" s="126">
        <v>64744000</v>
      </c>
      <c r="I10" s="123" t="s">
        <v>179</v>
      </c>
    </row>
    <row r="11" spans="1:9" ht="12.5" x14ac:dyDescent="0.25">
      <c r="A11" s="121" t="s">
        <v>118</v>
      </c>
      <c r="B11" s="123" t="s">
        <v>119</v>
      </c>
      <c r="C11" s="133" t="s">
        <v>171</v>
      </c>
      <c r="D11" s="123" t="s">
        <v>91</v>
      </c>
      <c r="E11" s="123" t="s">
        <v>147</v>
      </c>
      <c r="F11" s="126">
        <v>84598215</v>
      </c>
      <c r="G11" s="126">
        <v>8300000</v>
      </c>
      <c r="H11" s="126">
        <v>29296477</v>
      </c>
      <c r="I11" s="123" t="s">
        <v>180</v>
      </c>
    </row>
    <row r="12" spans="1:9" ht="12.5" x14ac:dyDescent="0.25">
      <c r="A12" s="121" t="s">
        <v>120</v>
      </c>
      <c r="B12" s="123" t="s">
        <v>99</v>
      </c>
      <c r="C12" s="133" t="s">
        <v>167</v>
      </c>
      <c r="D12" s="123" t="s">
        <v>91</v>
      </c>
      <c r="E12" s="123" t="s">
        <v>148</v>
      </c>
      <c r="F12" s="126">
        <v>215771731</v>
      </c>
      <c r="G12" s="126">
        <v>18088268.600000001</v>
      </c>
      <c r="H12" s="126">
        <v>62695216</v>
      </c>
      <c r="I12" s="123" t="s">
        <v>179</v>
      </c>
    </row>
    <row r="13" spans="1:9" ht="12.5" x14ac:dyDescent="0.25">
      <c r="A13" s="121" t="s">
        <v>121</v>
      </c>
      <c r="B13" s="123" t="s">
        <v>88</v>
      </c>
      <c r="C13" s="133" t="s">
        <v>170</v>
      </c>
      <c r="D13" s="123" t="s">
        <v>91</v>
      </c>
      <c r="E13" s="123" t="s">
        <v>149</v>
      </c>
      <c r="F13" s="126">
        <v>195411600</v>
      </c>
      <c r="G13" s="126">
        <v>14900000</v>
      </c>
      <c r="H13" s="126">
        <v>59600000</v>
      </c>
      <c r="I13" s="123" t="s">
        <v>179</v>
      </c>
    </row>
    <row r="14" spans="1:9" ht="12.5" x14ac:dyDescent="0.25">
      <c r="A14" s="121" t="s">
        <v>122</v>
      </c>
      <c r="B14" s="123" t="s">
        <v>88</v>
      </c>
      <c r="C14" s="133" t="s">
        <v>170</v>
      </c>
      <c r="D14" s="123" t="s">
        <v>89</v>
      </c>
      <c r="E14" s="123" t="s">
        <v>150</v>
      </c>
      <c r="F14" s="126">
        <v>167672455</v>
      </c>
      <c r="G14" s="126">
        <v>14385245</v>
      </c>
      <c r="H14" s="126">
        <v>57320000</v>
      </c>
      <c r="I14" s="123" t="s">
        <v>179</v>
      </c>
    </row>
    <row r="15" spans="1:9" ht="12.5" x14ac:dyDescent="0.25">
      <c r="A15" s="121" t="s">
        <v>87</v>
      </c>
      <c r="B15" s="123" t="s">
        <v>88</v>
      </c>
      <c r="C15" s="133" t="s">
        <v>170</v>
      </c>
      <c r="D15" s="123" t="s">
        <v>89</v>
      </c>
      <c r="E15" s="123" t="s">
        <v>90</v>
      </c>
      <c r="F15" s="126">
        <v>197047018</v>
      </c>
      <c r="G15" s="126">
        <v>34209806</v>
      </c>
      <c r="H15" s="126">
        <v>58943520</v>
      </c>
      <c r="I15" s="123" t="s">
        <v>179</v>
      </c>
    </row>
    <row r="16" spans="1:9" ht="12.5" x14ac:dyDescent="0.25">
      <c r="A16" s="121" t="s">
        <v>123</v>
      </c>
      <c r="B16" s="123" t="s">
        <v>102</v>
      </c>
      <c r="C16" s="133" t="s">
        <v>166</v>
      </c>
      <c r="D16" s="123" t="s">
        <v>163</v>
      </c>
      <c r="E16" s="123" t="s">
        <v>151</v>
      </c>
      <c r="F16" s="126">
        <v>228436754</v>
      </c>
      <c r="G16" s="126">
        <v>46000000</v>
      </c>
      <c r="H16" s="126">
        <v>57000000</v>
      </c>
      <c r="I16" s="123" t="s">
        <v>178</v>
      </c>
    </row>
    <row r="17" spans="1:9" ht="12.5" x14ac:dyDescent="0.25">
      <c r="A17" s="121" t="s">
        <v>124</v>
      </c>
      <c r="B17" s="123" t="s">
        <v>104</v>
      </c>
      <c r="C17" s="133" t="s">
        <v>172</v>
      </c>
      <c r="D17" s="123" t="s">
        <v>105</v>
      </c>
      <c r="E17" s="123" t="s">
        <v>152</v>
      </c>
      <c r="F17" s="126">
        <v>72977325</v>
      </c>
      <c r="G17" s="126">
        <v>6695168</v>
      </c>
      <c r="H17" s="126">
        <v>26780670</v>
      </c>
      <c r="I17" s="123" t="s">
        <v>178</v>
      </c>
    </row>
    <row r="18" spans="1:9" ht="12.5" x14ac:dyDescent="0.25">
      <c r="A18" s="121" t="s">
        <v>125</v>
      </c>
      <c r="B18" s="123" t="s">
        <v>97</v>
      </c>
      <c r="C18" s="133" t="s">
        <v>177</v>
      </c>
      <c r="D18" s="123" t="s">
        <v>136</v>
      </c>
      <c r="E18" s="123" t="s">
        <v>153</v>
      </c>
      <c r="F18" s="126">
        <v>240000000</v>
      </c>
      <c r="G18" s="126">
        <v>102117122</v>
      </c>
      <c r="H18" s="126">
        <v>26000000</v>
      </c>
      <c r="I18" s="123" t="s">
        <v>180</v>
      </c>
    </row>
    <row r="19" spans="1:9" ht="12.5" x14ac:dyDescent="0.25">
      <c r="A19" s="121" t="s">
        <v>126</v>
      </c>
      <c r="B19" s="123" t="s">
        <v>127</v>
      </c>
      <c r="C19" s="133" t="s">
        <v>173</v>
      </c>
      <c r="D19" s="123" t="s">
        <v>137</v>
      </c>
      <c r="E19" s="123" t="s">
        <v>154</v>
      </c>
      <c r="F19" s="126">
        <v>99308000</v>
      </c>
      <c r="G19" s="126">
        <v>32400000</v>
      </c>
      <c r="H19" s="126">
        <v>67860000</v>
      </c>
      <c r="I19" s="123" t="s">
        <v>178</v>
      </c>
    </row>
    <row r="20" spans="1:9" ht="12.5" x14ac:dyDescent="0.25">
      <c r="A20" s="121" t="s">
        <v>128</v>
      </c>
      <c r="B20" s="123" t="s">
        <v>82</v>
      </c>
      <c r="C20" s="133" t="s">
        <v>168</v>
      </c>
      <c r="D20" s="123" t="s">
        <v>164</v>
      </c>
      <c r="E20" s="123" t="s">
        <v>155</v>
      </c>
      <c r="F20" s="126">
        <v>220402500</v>
      </c>
      <c r="G20" s="126">
        <v>19225000</v>
      </c>
      <c r="H20" s="126">
        <v>96100000</v>
      </c>
      <c r="I20" s="123" t="s">
        <v>180</v>
      </c>
    </row>
    <row r="21" spans="1:9" ht="12.5" x14ac:dyDescent="0.25">
      <c r="A21" s="121" t="s">
        <v>183</v>
      </c>
      <c r="B21" s="123" t="s">
        <v>184</v>
      </c>
      <c r="C21" s="133" t="s">
        <v>186</v>
      </c>
      <c r="D21" s="123" t="s">
        <v>187</v>
      </c>
      <c r="E21" s="123" t="s">
        <v>188</v>
      </c>
      <c r="F21" s="126">
        <v>86324113</v>
      </c>
      <c r="G21" s="126">
        <v>18758436</v>
      </c>
      <c r="H21" s="126">
        <v>48404000</v>
      </c>
      <c r="I21" s="123" t="s">
        <v>180</v>
      </c>
    </row>
    <row r="22" spans="1:9" ht="12.5" x14ac:dyDescent="0.25">
      <c r="A22" s="121" t="s">
        <v>129</v>
      </c>
      <c r="B22" s="123" t="s">
        <v>104</v>
      </c>
      <c r="C22" s="133" t="s">
        <v>172</v>
      </c>
      <c r="D22" s="123" t="s">
        <v>96</v>
      </c>
      <c r="E22" s="123" t="s">
        <v>156</v>
      </c>
      <c r="F22" s="126">
        <v>176064512</v>
      </c>
      <c r="G22" s="126">
        <v>28095486</v>
      </c>
      <c r="H22" s="126">
        <v>54800000</v>
      </c>
      <c r="I22" s="123" t="s">
        <v>178</v>
      </c>
    </row>
    <row r="23" spans="1:9" ht="12.5" x14ac:dyDescent="0.25">
      <c r="A23" s="121" t="s">
        <v>92</v>
      </c>
      <c r="B23" s="123" t="s">
        <v>93</v>
      </c>
      <c r="C23" s="133" t="s">
        <v>174</v>
      </c>
      <c r="D23" s="123" t="s">
        <v>94</v>
      </c>
      <c r="E23" s="123" t="s">
        <v>95</v>
      </c>
      <c r="F23" s="126">
        <v>240000000</v>
      </c>
      <c r="G23" s="126">
        <v>33900037</v>
      </c>
      <c r="H23" s="126">
        <v>64700000</v>
      </c>
      <c r="I23" s="123" t="s">
        <v>178</v>
      </c>
    </row>
    <row r="24" spans="1:9" ht="12.5" x14ac:dyDescent="0.25">
      <c r="A24" s="121" t="s">
        <v>130</v>
      </c>
      <c r="B24" s="123" t="s">
        <v>82</v>
      </c>
      <c r="C24" s="133" t="s">
        <v>168</v>
      </c>
      <c r="D24" s="123" t="s">
        <v>86</v>
      </c>
      <c r="E24" s="123" t="s">
        <v>157</v>
      </c>
      <c r="F24" s="126">
        <v>208850000</v>
      </c>
      <c r="G24" s="126">
        <v>24010000</v>
      </c>
      <c r="H24" s="126">
        <v>58800000</v>
      </c>
      <c r="I24" s="123" t="s">
        <v>180</v>
      </c>
    </row>
    <row r="25" spans="1:9" ht="12.5" x14ac:dyDescent="0.25">
      <c r="A25" s="121" t="s">
        <v>131</v>
      </c>
      <c r="B25" s="123" t="s">
        <v>104</v>
      </c>
      <c r="C25" s="133" t="s">
        <v>172</v>
      </c>
      <c r="D25" s="123" t="s">
        <v>138</v>
      </c>
      <c r="E25" s="123" t="s">
        <v>158</v>
      </c>
      <c r="F25" s="126">
        <v>223041789</v>
      </c>
      <c r="G25" s="126">
        <v>27007649.700000003</v>
      </c>
      <c r="H25" s="126">
        <v>58622800</v>
      </c>
      <c r="I25" s="123" t="s">
        <v>178</v>
      </c>
    </row>
    <row r="26" spans="1:9" ht="12.5" x14ac:dyDescent="0.25">
      <c r="A26" s="121" t="s">
        <v>98</v>
      </c>
      <c r="B26" s="123" t="s">
        <v>99</v>
      </c>
      <c r="C26" s="133" t="s">
        <v>167</v>
      </c>
      <c r="D26" s="123" t="s">
        <v>100</v>
      </c>
      <c r="E26" s="123" t="s">
        <v>101</v>
      </c>
      <c r="F26" s="126">
        <v>235864840</v>
      </c>
      <c r="G26" s="126">
        <v>21990000</v>
      </c>
      <c r="H26" s="126">
        <v>70474304</v>
      </c>
      <c r="I26" s="123" t="s">
        <v>179</v>
      </c>
    </row>
    <row r="27" spans="1:9" ht="12.5" x14ac:dyDescent="0.25">
      <c r="A27" s="121" t="s">
        <v>132</v>
      </c>
      <c r="B27" s="123" t="s">
        <v>93</v>
      </c>
      <c r="C27" s="133" t="s">
        <v>174</v>
      </c>
      <c r="D27" s="123" t="s">
        <v>139</v>
      </c>
      <c r="E27" s="123" t="s">
        <v>159</v>
      </c>
      <c r="F27" s="126">
        <v>206978793</v>
      </c>
      <c r="G27" s="126">
        <v>23100000</v>
      </c>
      <c r="H27" s="126">
        <v>102240000</v>
      </c>
      <c r="I27" s="123" t="s">
        <v>178</v>
      </c>
    </row>
    <row r="28" spans="1:9" ht="12.5" x14ac:dyDescent="0.25">
      <c r="A28" s="121" t="s">
        <v>103</v>
      </c>
      <c r="B28" s="123" t="s">
        <v>104</v>
      </c>
      <c r="C28" s="133" t="s">
        <v>172</v>
      </c>
      <c r="D28" s="123" t="s">
        <v>105</v>
      </c>
      <c r="E28" s="123" t="s">
        <v>106</v>
      </c>
      <c r="F28" s="126">
        <v>239931378</v>
      </c>
      <c r="G28" s="126">
        <v>19589479</v>
      </c>
      <c r="H28" s="126">
        <v>79357916</v>
      </c>
      <c r="I28" s="123" t="s">
        <v>178</v>
      </c>
    </row>
    <row r="29" spans="1:9" ht="12.5" x14ac:dyDescent="0.25">
      <c r="A29" s="121" t="s">
        <v>133</v>
      </c>
      <c r="B29" s="123" t="s">
        <v>88</v>
      </c>
      <c r="C29" s="133" t="s">
        <v>170</v>
      </c>
      <c r="D29" s="123" t="s">
        <v>89</v>
      </c>
      <c r="E29" s="123" t="s">
        <v>160</v>
      </c>
      <c r="F29" s="126">
        <v>221392316</v>
      </c>
      <c r="G29" s="126">
        <v>40663939</v>
      </c>
      <c r="H29" s="126">
        <v>75787490</v>
      </c>
      <c r="I29" s="123" t="s">
        <v>179</v>
      </c>
    </row>
    <row r="30" spans="1:9" ht="12.5" x14ac:dyDescent="0.25">
      <c r="A30" s="121" t="s">
        <v>134</v>
      </c>
      <c r="B30" s="123" t="s">
        <v>119</v>
      </c>
      <c r="C30" s="133" t="s">
        <v>171</v>
      </c>
      <c r="D30" s="123" t="s">
        <v>91</v>
      </c>
      <c r="E30" s="123" t="s">
        <v>161</v>
      </c>
      <c r="F30" s="126">
        <v>231690013</v>
      </c>
      <c r="G30" s="126">
        <v>21387009</v>
      </c>
      <c r="H30" s="126">
        <v>64500000</v>
      </c>
      <c r="I30" s="123" t="s">
        <v>180</v>
      </c>
    </row>
    <row r="31" spans="1:9" ht="12.5" x14ac:dyDescent="0.25">
      <c r="A31" s="121"/>
      <c r="B31" s="123"/>
      <c r="C31" s="123"/>
      <c r="D31" s="123"/>
      <c r="E31" s="123"/>
      <c r="F31" s="126"/>
      <c r="G31" s="126"/>
      <c r="H31" s="126"/>
      <c r="I31" s="123"/>
    </row>
  </sheetData>
  <sheetProtection algorithmName="SHA-512" hashValue="rRfdUBIH+cs47aM6P0MM3Z+929qRlfw5xR0jgf03Dqdzczbq89nsBnRbbEgocii0tePty7PWgWJHQ7SHSnX75A==" saltValue="fxlLrMDYycGqX3yLHhXHzg==" spinCount="100000" sheet="1" objects="1" scenarios="1" selectLockedCells="1"/>
  <autoFilter ref="A1:I30" xr:uid="{00000000-0009-0000-0000-000002000000}"/>
  <sortState xmlns:xlrd2="http://schemas.microsoft.com/office/spreadsheetml/2017/richdata2" ref="A2:I31">
    <sortCondition ref="A2:A31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15"/>
  <sheetViews>
    <sheetView workbookViewId="0">
      <selection activeCell="A10" sqref="A10"/>
    </sheetView>
  </sheetViews>
  <sheetFormatPr baseColWidth="10" defaultRowHeight="12.5" x14ac:dyDescent="0.25"/>
  <cols>
    <col min="1" max="1" width="27.54296875" customWidth="1"/>
    <col min="2" max="2" width="54.36328125" bestFit="1" customWidth="1"/>
  </cols>
  <sheetData>
    <row r="3" spans="1:3" x14ac:dyDescent="0.25">
      <c r="A3" s="104" t="s">
        <v>66</v>
      </c>
      <c r="B3" t="s">
        <v>57</v>
      </c>
      <c r="C3" s="104" t="s">
        <v>67</v>
      </c>
    </row>
    <row r="4" spans="1:3" x14ac:dyDescent="0.25">
      <c r="A4" s="104" t="s">
        <v>66</v>
      </c>
      <c r="B4" t="s">
        <v>58</v>
      </c>
      <c r="C4" s="104" t="s">
        <v>67</v>
      </c>
    </row>
    <row r="5" spans="1:3" x14ac:dyDescent="0.25">
      <c r="A5" s="104" t="s">
        <v>68</v>
      </c>
      <c r="B5" t="s">
        <v>59</v>
      </c>
      <c r="C5" s="104" t="s">
        <v>69</v>
      </c>
    </row>
    <row r="6" spans="1:3" x14ac:dyDescent="0.25">
      <c r="A6" s="104" t="s">
        <v>68</v>
      </c>
      <c r="B6" t="s">
        <v>60</v>
      </c>
      <c r="C6" s="104" t="s">
        <v>69</v>
      </c>
    </row>
    <row r="7" spans="1:3" x14ac:dyDescent="0.25">
      <c r="A7" s="104" t="s">
        <v>68</v>
      </c>
      <c r="B7" t="s">
        <v>61</v>
      </c>
      <c r="C7" s="104" t="s">
        <v>69</v>
      </c>
    </row>
    <row r="8" spans="1:3" x14ac:dyDescent="0.25">
      <c r="A8" s="104" t="s">
        <v>68</v>
      </c>
      <c r="B8" t="s">
        <v>62</v>
      </c>
      <c r="C8" s="104" t="s">
        <v>69</v>
      </c>
    </row>
    <row r="12" spans="1:3" x14ac:dyDescent="0.25">
      <c r="A12" s="104" t="s">
        <v>70</v>
      </c>
    </row>
    <row r="13" spans="1:3" x14ac:dyDescent="0.25">
      <c r="A13" s="104" t="s">
        <v>71</v>
      </c>
    </row>
    <row r="14" spans="1:3" x14ac:dyDescent="0.25">
      <c r="A14" s="104" t="s">
        <v>72</v>
      </c>
    </row>
    <row r="15" spans="1:3" x14ac:dyDescent="0.25">
      <c r="A15" s="104" t="s">
        <v>73</v>
      </c>
    </row>
  </sheetData>
  <sheetProtection algorithmName="SHA-512" hashValue="UPUbsYbDq3WWMiY7etOayJutHaV6MRbfedkmXpO/LB91QZZnrHRPKNd4rAiCJ4riHZ5IGg57jVHS+v8i14zKNg==" saltValue="7j3FoZM/LMPzKN/W2fg0O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Resumen Anexo 1</vt:lpstr>
      <vt:lpstr>Detalle Gastos</vt:lpstr>
      <vt:lpstr>Lista Proyectos</vt:lpstr>
      <vt:lpstr>Hoja2</vt:lpstr>
      <vt:lpstr>'Detalle Gastos'!Área_de_impresión</vt:lpstr>
      <vt:lpstr>'Resumen Anexo 1'!Área_de_impresión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Pamelita</cp:lastModifiedBy>
  <cp:lastPrinted>2019-09-11T20:29:07Z</cp:lastPrinted>
  <dcterms:created xsi:type="dcterms:W3CDTF">2001-04-26T16:13:16Z</dcterms:created>
  <dcterms:modified xsi:type="dcterms:W3CDTF">2020-04-08T21:39:35Z</dcterms:modified>
</cp:coreProperties>
</file>